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mindelon-my.sharepoint.com/personal/fredrik_toftgard_kamicgroup_com/Documents/Skrivbordet/"/>
    </mc:Choice>
  </mc:AlternateContent>
  <xr:revisionPtr revIDLastSave="0" documentId="8_{A75A0E9B-6BE0-403E-B314-5F497EED2FB6}" xr6:coauthVersionLast="47" xr6:coauthVersionMax="47" xr10:uidLastSave="{00000000-0000-0000-0000-000000000000}"/>
  <bookViews>
    <workbookView xWindow="-120" yWindow="-120" windowWidth="51840" windowHeight="21120" activeTab="4" xr2:uid="{00000000-000D-0000-FFFF-FFFF00000000}"/>
  </bookViews>
  <sheets>
    <sheet name="Start" sheetId="26" r:id="rId1"/>
    <sheet name="S24-4" sheetId="21" r:id="rId2"/>
    <sheet name="S24-8" sheetId="14" r:id="rId3"/>
    <sheet name="S24-Extr.-4" sheetId="32" r:id="rId4"/>
    <sheet name="S24-Extr.-8" sheetId="33" r:id="rId5"/>
    <sheet name="Batteriekapazitäten" sheetId="29" state="veryHidden" r:id="rId6"/>
    <sheet name="Übersetzung" sheetId="25" state="veryHidden" r:id="rId7"/>
  </sheets>
  <externalReferences>
    <externalReference r:id="rId8"/>
  </externalReferences>
  <definedNames>
    <definedName name="code">Übersetzung!$E$1</definedName>
    <definedName name="language">[1]Sprachauswahl!$D$9</definedName>
    <definedName name="Sprache">Start!$F$7</definedName>
    <definedName name="übersetzen">Übersetzung!$A$1:$D$312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33" l="1"/>
  <c r="I44" i="33"/>
  <c r="F44" i="33"/>
  <c r="L43" i="33"/>
  <c r="I43" i="33"/>
  <c r="F43" i="33"/>
  <c r="L42" i="33"/>
  <c r="I42" i="33"/>
  <c r="F42" i="33"/>
  <c r="L41" i="33"/>
  <c r="I41" i="33"/>
  <c r="F41" i="33"/>
  <c r="L40" i="33"/>
  <c r="I40" i="33"/>
  <c r="F40" i="33"/>
  <c r="L39" i="33"/>
  <c r="I39" i="33"/>
  <c r="F39" i="33"/>
  <c r="L38" i="33"/>
  <c r="I38" i="33"/>
  <c r="F38" i="33"/>
  <c r="L37" i="33"/>
  <c r="I37" i="33"/>
  <c r="F37" i="33"/>
  <c r="AL33" i="33"/>
  <c r="AJ33" i="33"/>
  <c r="AH33" i="33"/>
  <c r="AE33" i="33"/>
  <c r="AD33" i="33"/>
  <c r="AC33" i="33"/>
  <c r="AA33" i="33"/>
  <c r="Y33" i="33"/>
  <c r="X33" i="33"/>
  <c r="W33" i="33"/>
  <c r="U33" i="33"/>
  <c r="T33" i="33"/>
  <c r="R33" i="33"/>
  <c r="Q33" i="33"/>
  <c r="P33" i="33"/>
  <c r="N33" i="33"/>
  <c r="L33" i="33"/>
  <c r="J33" i="33"/>
  <c r="H33" i="33"/>
  <c r="G33" i="33"/>
  <c r="F33" i="33"/>
  <c r="D33" i="33"/>
  <c r="B33" i="33"/>
  <c r="AK17" i="33"/>
  <c r="AJ17" i="33"/>
  <c r="AI17" i="33"/>
  <c r="AH17" i="33"/>
  <c r="AF17" i="33"/>
  <c r="AE17" i="33"/>
  <c r="AD17" i="33"/>
  <c r="AC17" i="33"/>
  <c r="AA17" i="33"/>
  <c r="Y17" i="33"/>
  <c r="X17" i="33"/>
  <c r="W17" i="33"/>
  <c r="V17" i="33"/>
  <c r="T17" i="33"/>
  <c r="S17" i="33"/>
  <c r="R17" i="33"/>
  <c r="Q17" i="33"/>
  <c r="P17" i="33"/>
  <c r="N17" i="33"/>
  <c r="M17" i="33"/>
  <c r="L17" i="33"/>
  <c r="K17" i="33"/>
  <c r="J17" i="33"/>
  <c r="I17" i="33"/>
  <c r="H17" i="33"/>
  <c r="F17" i="33"/>
  <c r="E17" i="33"/>
  <c r="D17" i="33"/>
  <c r="C17" i="33"/>
  <c r="B17" i="33"/>
  <c r="L32" i="32"/>
  <c r="I32" i="32"/>
  <c r="F32" i="32"/>
  <c r="L31" i="32"/>
  <c r="I31" i="32"/>
  <c r="F31" i="32"/>
  <c r="L30" i="32"/>
  <c r="I30" i="32"/>
  <c r="F30" i="32"/>
  <c r="L29" i="32"/>
  <c r="I29" i="32"/>
  <c r="F29" i="32"/>
  <c r="AL25" i="32"/>
  <c r="AJ25" i="32"/>
  <c r="AH25" i="32"/>
  <c r="AE25" i="32"/>
  <c r="AD25" i="32"/>
  <c r="AC25" i="32"/>
  <c r="AA25" i="32"/>
  <c r="Y25" i="32"/>
  <c r="X25" i="32"/>
  <c r="W25" i="32"/>
  <c r="U25" i="32"/>
  <c r="T25" i="32"/>
  <c r="R25" i="32"/>
  <c r="Q25" i="32"/>
  <c r="P25" i="32"/>
  <c r="N25" i="32"/>
  <c r="L25" i="32"/>
  <c r="J25" i="32"/>
  <c r="H25" i="32"/>
  <c r="G25" i="32"/>
  <c r="F25" i="32"/>
  <c r="D25" i="32"/>
  <c r="B25" i="32"/>
  <c r="AK13" i="32"/>
  <c r="AJ13" i="32"/>
  <c r="AI13" i="32"/>
  <c r="AH13" i="32"/>
  <c r="AF13" i="32"/>
  <c r="AE13" i="32"/>
  <c r="AD13" i="32"/>
  <c r="AC13" i="32"/>
  <c r="AA13" i="32"/>
  <c r="Y13" i="32"/>
  <c r="X13" i="32"/>
  <c r="W13" i="32"/>
  <c r="V13" i="32"/>
  <c r="T13" i="32"/>
  <c r="S13" i="32"/>
  <c r="R13" i="32"/>
  <c r="Q13" i="32"/>
  <c r="P13" i="32"/>
  <c r="N13" i="32"/>
  <c r="M13" i="32"/>
  <c r="L13" i="32"/>
  <c r="K13" i="32"/>
  <c r="J13" i="32"/>
  <c r="I13" i="32"/>
  <c r="H13" i="32"/>
  <c r="F13" i="32"/>
  <c r="E13" i="32"/>
  <c r="D13" i="32"/>
  <c r="C13" i="32"/>
  <c r="B13" i="32"/>
  <c r="I44" i="14"/>
  <c r="I43" i="14"/>
  <c r="I42" i="14"/>
  <c r="I41" i="14"/>
  <c r="I40" i="14"/>
  <c r="I39" i="14"/>
  <c r="I38" i="14"/>
  <c r="I37" i="14"/>
  <c r="F44" i="14"/>
  <c r="F43" i="14"/>
  <c r="F42" i="14"/>
  <c r="F41" i="14"/>
  <c r="F40" i="14"/>
  <c r="F39" i="14"/>
  <c r="F38" i="14"/>
  <c r="F37" i="14"/>
  <c r="AL33" i="14"/>
  <c r="AJ33" i="14"/>
  <c r="AK17" i="14"/>
  <c r="AJ17" i="14"/>
  <c r="AI17" i="14"/>
  <c r="I32" i="21"/>
  <c r="I31" i="21"/>
  <c r="I30" i="21"/>
  <c r="I29" i="21"/>
  <c r="F32" i="21"/>
  <c r="F31" i="21"/>
  <c r="F30" i="21"/>
  <c r="F29" i="21"/>
  <c r="P13" i="21"/>
  <c r="F45" i="33" l="1"/>
  <c r="I45" i="33"/>
  <c r="F33" i="32"/>
  <c r="I33" i="32"/>
  <c r="AK13" i="21"/>
  <c r="AL25" i="21"/>
  <c r="AJ25" i="21"/>
  <c r="AJ13" i="21" l="1"/>
  <c r="AI13" i="21"/>
  <c r="E1" i="29" l="1"/>
  <c r="E2" i="29"/>
  <c r="E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D61" i="29"/>
  <c r="E61" i="29"/>
  <c r="D62" i="29"/>
  <c r="E62" i="29"/>
  <c r="D63" i="29"/>
  <c r="E63" i="29" s="1"/>
  <c r="D64" i="29"/>
  <c r="E64" i="29"/>
  <c r="D65" i="29"/>
  <c r="E65" i="29"/>
  <c r="D66" i="29"/>
  <c r="E66" i="29"/>
  <c r="D67" i="29"/>
  <c r="E67" i="29"/>
  <c r="D68" i="29"/>
  <c r="E68" i="29"/>
  <c r="D69" i="29"/>
  <c r="E69" i="29"/>
  <c r="D70" i="29"/>
  <c r="E70" i="29"/>
  <c r="D71" i="29"/>
  <c r="E71" i="29"/>
  <c r="D72" i="29"/>
  <c r="E72" i="29"/>
  <c r="D73" i="29"/>
  <c r="E73" i="29"/>
  <c r="D74" i="29"/>
  <c r="E74" i="29"/>
  <c r="D75" i="29"/>
  <c r="E75" i="29"/>
  <c r="D76" i="29"/>
  <c r="E76" i="29"/>
  <c r="D77" i="29"/>
  <c r="E77" i="29"/>
  <c r="D78" i="29"/>
  <c r="E78" i="29"/>
  <c r="D79" i="29"/>
  <c r="E79" i="29"/>
  <c r="D80" i="29"/>
  <c r="E80" i="29"/>
  <c r="D81" i="29"/>
  <c r="E81" i="29"/>
  <c r="D82" i="29"/>
  <c r="E82" i="29"/>
  <c r="D83" i="29"/>
  <c r="E83" i="29"/>
  <c r="D84" i="29"/>
  <c r="E84" i="29"/>
  <c r="D85" i="29"/>
  <c r="E85" i="29"/>
  <c r="D86" i="29"/>
  <c r="E86" i="29"/>
  <c r="D87" i="29"/>
  <c r="E87" i="29"/>
  <c r="D88" i="29"/>
  <c r="E88" i="29"/>
  <c r="D89" i="29"/>
  <c r="E89" i="29"/>
  <c r="D90" i="29"/>
  <c r="E90" i="29"/>
  <c r="D91" i="29"/>
  <c r="E91" i="29"/>
  <c r="D92" i="29"/>
  <c r="E92" i="29"/>
  <c r="D93" i="29"/>
  <c r="E93" i="29"/>
  <c r="D94" i="29"/>
  <c r="E94" i="29"/>
  <c r="D95" i="29"/>
  <c r="E95" i="29"/>
  <c r="D96" i="29"/>
  <c r="E96" i="29"/>
  <c r="D97" i="29"/>
  <c r="E97" i="29"/>
  <c r="D98" i="29"/>
  <c r="E98" i="29"/>
  <c r="D99" i="29"/>
  <c r="E99" i="29"/>
  <c r="D100" i="29"/>
  <c r="E100" i="29"/>
  <c r="L44" i="14" l="1"/>
  <c r="L43" i="14"/>
  <c r="L42" i="14"/>
  <c r="L41" i="14"/>
  <c r="L40" i="14"/>
  <c r="L39" i="14"/>
  <c r="L38" i="14"/>
  <c r="L37" i="14"/>
  <c r="L32" i="21"/>
  <c r="L31" i="21"/>
  <c r="L30" i="21"/>
  <c r="L29" i="21"/>
  <c r="E1" i="25" l="1"/>
  <c r="V35" i="33" l="1"/>
  <c r="V27" i="32"/>
  <c r="C36" i="33"/>
  <c r="A28" i="33"/>
  <c r="A14" i="33"/>
  <c r="A7" i="33"/>
  <c r="A27" i="33"/>
  <c r="A13" i="33"/>
  <c r="A45" i="33"/>
  <c r="A43" i="33"/>
  <c r="A41" i="33"/>
  <c r="A39" i="33"/>
  <c r="P35" i="33"/>
  <c r="A26" i="33"/>
  <c r="A12" i="33"/>
  <c r="B3" i="33"/>
  <c r="P37" i="33"/>
  <c r="A15" i="33"/>
  <c r="A37" i="33"/>
  <c r="A35" i="33"/>
  <c r="A33" i="33"/>
  <c r="A25" i="33"/>
  <c r="A11" i="33"/>
  <c r="AB2" i="33"/>
  <c r="A10" i="33"/>
  <c r="F36" i="33"/>
  <c r="AC7" i="33"/>
  <c r="P36" i="33"/>
  <c r="A32" i="33"/>
  <c r="A23" i="33"/>
  <c r="R2" i="33"/>
  <c r="A4" i="33"/>
  <c r="L36" i="33"/>
  <c r="A31" i="33"/>
  <c r="A20" i="33"/>
  <c r="A17" i="33"/>
  <c r="A9" i="33"/>
  <c r="A2" i="33"/>
  <c r="A29" i="33"/>
  <c r="A44" i="33"/>
  <c r="A42" i="33"/>
  <c r="A40" i="33"/>
  <c r="A38" i="33"/>
  <c r="I36" i="33"/>
  <c r="A30" i="33"/>
  <c r="B19" i="33"/>
  <c r="A16" i="33"/>
  <c r="AE7" i="33"/>
  <c r="A16" i="32"/>
  <c r="A13" i="32"/>
  <c r="A4" i="32"/>
  <c r="B15" i="32"/>
  <c r="B3" i="32"/>
  <c r="AC7" i="32"/>
  <c r="A31" i="32"/>
  <c r="P27" i="32"/>
  <c r="A12" i="32"/>
  <c r="F28" i="32"/>
  <c r="A19" i="32"/>
  <c r="A29" i="32"/>
  <c r="A27" i="32"/>
  <c r="A25" i="32"/>
  <c r="A11" i="32"/>
  <c r="AB2" i="32"/>
  <c r="A21" i="32"/>
  <c r="A7" i="32"/>
  <c r="P28" i="32"/>
  <c r="A24" i="32"/>
  <c r="A10" i="32"/>
  <c r="R2" i="32"/>
  <c r="P29" i="32"/>
  <c r="L28" i="32"/>
  <c r="A23" i="32"/>
  <c r="A9" i="32"/>
  <c r="A2" i="32"/>
  <c r="A32" i="32"/>
  <c r="A30" i="32"/>
  <c r="I28" i="32"/>
  <c r="A22" i="32"/>
  <c r="AE7" i="32"/>
  <c r="C28" i="32"/>
  <c r="AE7" i="14"/>
  <c r="AC7" i="14"/>
  <c r="AE7" i="21"/>
  <c r="AC7" i="21"/>
  <c r="P29" i="21"/>
  <c r="E51" i="26"/>
  <c r="E11" i="26"/>
  <c r="B51" i="26"/>
  <c r="H31" i="26"/>
  <c r="E31" i="26"/>
  <c r="B31" i="26"/>
  <c r="K31" i="26"/>
  <c r="B19" i="14"/>
  <c r="G2" i="29"/>
  <c r="G1" i="29"/>
  <c r="A43" i="14"/>
  <c r="I36" i="14"/>
  <c r="A31" i="14"/>
  <c r="A20" i="14"/>
  <c r="A10" i="14"/>
  <c r="A45" i="14"/>
  <c r="A32" i="14"/>
  <c r="A42" i="14"/>
  <c r="F36" i="14"/>
  <c r="A30" i="14"/>
  <c r="A17" i="14"/>
  <c r="A9" i="14"/>
  <c r="AB2" i="14"/>
  <c r="A12" i="14"/>
  <c r="A11" i="14"/>
  <c r="A41" i="14"/>
  <c r="C36" i="14"/>
  <c r="A29" i="14"/>
  <c r="A16" i="14"/>
  <c r="A7" i="14"/>
  <c r="R2" i="14"/>
  <c r="A2" i="14"/>
  <c r="A44" i="14"/>
  <c r="A40" i="14"/>
  <c r="P35" i="14"/>
  <c r="A28" i="14"/>
  <c r="A15" i="14"/>
  <c r="A4" i="14"/>
  <c r="A25" i="14"/>
  <c r="A23" i="14"/>
  <c r="P37" i="14"/>
  <c r="A39" i="14"/>
  <c r="A35" i="14"/>
  <c r="A27" i="14"/>
  <c r="A14" i="14"/>
  <c r="A37" i="14"/>
  <c r="L36" i="14"/>
  <c r="P36" i="14"/>
  <c r="A38" i="14"/>
  <c r="B3" i="14"/>
  <c r="A26" i="14"/>
  <c r="A13" i="14"/>
  <c r="A33" i="14"/>
  <c r="A2" i="21"/>
  <c r="P28" i="21"/>
  <c r="F28" i="21"/>
  <c r="I28" i="21"/>
  <c r="L28" i="21"/>
  <c r="P27" i="21"/>
  <c r="A13" i="21"/>
  <c r="A25" i="21"/>
  <c r="A27" i="21"/>
  <c r="A32" i="21"/>
  <c r="A29" i="21"/>
  <c r="A30" i="21"/>
  <c r="R2" i="21"/>
  <c r="A31" i="21"/>
  <c r="A7" i="21"/>
  <c r="C28" i="21"/>
  <c r="A10" i="21"/>
  <c r="B15" i="21"/>
  <c r="A11" i="21"/>
  <c r="A12" i="21"/>
  <c r="A4" i="21"/>
  <c r="A21" i="21"/>
  <c r="AB2" i="21"/>
  <c r="A19" i="21"/>
  <c r="A22" i="21"/>
  <c r="A16" i="21"/>
  <c r="B3" i="21"/>
  <c r="A23" i="21"/>
  <c r="A9" i="21"/>
  <c r="A24" i="21"/>
  <c r="T33" i="14"/>
  <c r="R33" i="14"/>
  <c r="R25" i="21"/>
  <c r="T25" i="21"/>
  <c r="AH25" i="21" l="1"/>
  <c r="AE25" i="21"/>
  <c r="AD25" i="21"/>
  <c r="AC25" i="21"/>
  <c r="AA25" i="21"/>
  <c r="Y25" i="21"/>
  <c r="X25" i="21"/>
  <c r="W25" i="21"/>
  <c r="U25" i="21"/>
  <c r="Q25" i="21"/>
  <c r="P25" i="21"/>
  <c r="N25" i="21"/>
  <c r="L25" i="21"/>
  <c r="J25" i="21"/>
  <c r="H25" i="21"/>
  <c r="G25" i="21"/>
  <c r="F25" i="21"/>
  <c r="D25" i="21"/>
  <c r="B25" i="21"/>
  <c r="AH13" i="21"/>
  <c r="AF13" i="21"/>
  <c r="AE13" i="21"/>
  <c r="AD13" i="21"/>
  <c r="AC13" i="21"/>
  <c r="AA13" i="21"/>
  <c r="Y13" i="21"/>
  <c r="X13" i="21"/>
  <c r="W13" i="21"/>
  <c r="V13" i="21"/>
  <c r="T13" i="21"/>
  <c r="S13" i="21"/>
  <c r="R13" i="21"/>
  <c r="Q13" i="21"/>
  <c r="N13" i="21"/>
  <c r="M13" i="21"/>
  <c r="L13" i="21"/>
  <c r="K13" i="21"/>
  <c r="J13" i="21"/>
  <c r="I13" i="21"/>
  <c r="H13" i="21"/>
  <c r="F13" i="21"/>
  <c r="E13" i="21"/>
  <c r="D13" i="21"/>
  <c r="C13" i="21"/>
  <c r="B13" i="21"/>
  <c r="F33" i="21" l="1"/>
  <c r="I33" i="21"/>
  <c r="V27" i="21" s="1"/>
  <c r="AH17" i="14" l="1"/>
  <c r="AH33" i="14"/>
  <c r="P33" i="14"/>
  <c r="Q33" i="14"/>
  <c r="AF17" i="14"/>
  <c r="AE33" i="14" l="1"/>
  <c r="AD33" i="14"/>
  <c r="AC33" i="14"/>
  <c r="AA33" i="14"/>
  <c r="Y33" i="14"/>
  <c r="X33" i="14"/>
  <c r="W33" i="14"/>
  <c r="U33" i="14"/>
  <c r="N33" i="14"/>
  <c r="L33" i="14"/>
  <c r="J33" i="14"/>
  <c r="H33" i="14"/>
  <c r="G33" i="14"/>
  <c r="F33" i="14"/>
  <c r="D33" i="14"/>
  <c r="B33" i="14"/>
  <c r="AE17" i="14"/>
  <c r="AD17" i="14"/>
  <c r="AC17" i="14"/>
  <c r="AA17" i="14"/>
  <c r="Y17" i="14"/>
  <c r="X17" i="14"/>
  <c r="W17" i="14"/>
  <c r="V17" i="14"/>
  <c r="T17" i="14"/>
  <c r="S17" i="14"/>
  <c r="R17" i="14"/>
  <c r="Q17" i="14"/>
  <c r="P17" i="14"/>
  <c r="N17" i="14"/>
  <c r="M17" i="14"/>
  <c r="L17" i="14"/>
  <c r="K17" i="14"/>
  <c r="J17" i="14"/>
  <c r="I17" i="14"/>
  <c r="H17" i="14"/>
  <c r="F17" i="14"/>
  <c r="E17" i="14"/>
  <c r="D17" i="14"/>
  <c r="C17" i="14"/>
  <c r="B17" i="14"/>
  <c r="I45" i="14" l="1"/>
  <c r="V35" i="14" s="1"/>
  <c r="F45" i="14"/>
</calcChain>
</file>

<file path=xl/sharedStrings.xml><?xml version="1.0" encoding="utf-8"?>
<sst xmlns="http://schemas.openxmlformats.org/spreadsheetml/2006/main" count="697" uniqueCount="400">
  <si>
    <t>Sprache wählen
Select your language
Seleziona la tua lingua</t>
  </si>
  <si>
    <t>English</t>
  </si>
  <si>
    <t>1.</t>
  </si>
  <si>
    <t>2.</t>
  </si>
  <si>
    <t>Pluraluce</t>
  </si>
  <si>
    <t>PlexiLED</t>
  </si>
  <si>
    <t>PianaLed</t>
  </si>
  <si>
    <t>Dispos Evo</t>
  </si>
  <si>
    <t>Infinita RTI</t>
  </si>
  <si>
    <t>Alu-K</t>
  </si>
  <si>
    <t>Kubus</t>
  </si>
  <si>
    <t>Kubus65</t>
  </si>
  <si>
    <t>Acciaio EM</t>
  </si>
  <si>
    <t>Acciaio High</t>
  </si>
  <si>
    <t>Iron Flag</t>
  </si>
  <si>
    <t>UP LED M</t>
  </si>
  <si>
    <t>20m</t>
  </si>
  <si>
    <t>30m</t>
  </si>
  <si>
    <t>-</t>
  </si>
  <si>
    <t>24m</t>
  </si>
  <si>
    <t>22m</t>
  </si>
  <si>
    <t>25m</t>
  </si>
  <si>
    <t>53m</t>
  </si>
  <si>
    <t>21m</t>
  </si>
  <si>
    <t>34m</t>
  </si>
  <si>
    <t>56m</t>
  </si>
  <si>
    <t>32m</t>
  </si>
  <si>
    <t>P (W):</t>
  </si>
  <si>
    <t>Formula65</t>
  </si>
  <si>
    <t>Aestetica</t>
  </si>
  <si>
    <t>Tula</t>
  </si>
  <si>
    <t>Tula + SL</t>
  </si>
  <si>
    <t>Maxima</t>
  </si>
  <si>
    <t>Lumax</t>
  </si>
  <si>
    <t>Quader</t>
  </si>
  <si>
    <t>Logica</t>
  </si>
  <si>
    <t>Dynamic</t>
  </si>
  <si>
    <t>Triangle</t>
  </si>
  <si>
    <t>F30/50/70</t>
  </si>
  <si>
    <t>SignLED</t>
  </si>
  <si>
    <t>S-In</t>
  </si>
  <si>
    <t>Inverter</t>
  </si>
  <si>
    <t>LLL Extr.</t>
  </si>
  <si>
    <t>Kubus M</t>
  </si>
  <si>
    <t>DOT</t>
  </si>
  <si>
    <t>Infinita 5x</t>
  </si>
  <si>
    <t>25/30m</t>
  </si>
  <si>
    <t>15/20m</t>
  </si>
  <si>
    <t>23m</t>
  </si>
  <si>
    <t>33m</t>
  </si>
  <si>
    <t>44m</t>
  </si>
  <si>
    <t>26m</t>
  </si>
  <si>
    <t>3.</t>
  </si>
  <si>
    <t>Total:</t>
  </si>
  <si>
    <t>12Ah - 1h</t>
  </si>
  <si>
    <t>Substation</t>
  </si>
  <si>
    <t>Sottocentrale</t>
  </si>
  <si>
    <t>12Ah - 2h</t>
  </si>
  <si>
    <t>Mainstation</t>
  </si>
  <si>
    <t>Centrale</t>
  </si>
  <si>
    <t>12Ah - 3h</t>
  </si>
  <si>
    <t>12Ah - 8h</t>
  </si>
  <si>
    <t>18Ah - 1h</t>
  </si>
  <si>
    <t>18Ah - 2h</t>
  </si>
  <si>
    <t>18Ah - 3h</t>
  </si>
  <si>
    <t>18Ah - 8h</t>
  </si>
  <si>
    <t>28Ah - 1h</t>
  </si>
  <si>
    <t>28Ah - 2h</t>
  </si>
  <si>
    <t>28Ah - 3h</t>
  </si>
  <si>
    <t>28Ah - 8h</t>
  </si>
  <si>
    <t>33Ah - 1h</t>
  </si>
  <si>
    <t>33Ah - 2h</t>
  </si>
  <si>
    <t>33Ah - 3h</t>
  </si>
  <si>
    <t>33Ah - 8h</t>
  </si>
  <si>
    <t>44Ah - 1h</t>
  </si>
  <si>
    <t>44Ah - 2h</t>
  </si>
  <si>
    <t>44Ah - 3h</t>
  </si>
  <si>
    <t>44Ah - 8h</t>
  </si>
  <si>
    <t>55Ah - 1h</t>
  </si>
  <si>
    <t>55Ah - 2h</t>
  </si>
  <si>
    <t>55Ah - 3h</t>
  </si>
  <si>
    <t>55Ah - 8h</t>
  </si>
  <si>
    <t>70Ah - 1h</t>
  </si>
  <si>
    <t>70Ah - 2h</t>
  </si>
  <si>
    <t>70Ah - 3h</t>
  </si>
  <si>
    <t>70Ah - 8h</t>
  </si>
  <si>
    <t>80Ah - 1h</t>
  </si>
  <si>
    <t>80Ah - 2h</t>
  </si>
  <si>
    <t>80Ah - 3h</t>
  </si>
  <si>
    <t>80Ah - 8h</t>
  </si>
  <si>
    <t>100Ah - 1h</t>
  </si>
  <si>
    <t>100Ah - 2h</t>
  </si>
  <si>
    <t>100Ah - 3h</t>
  </si>
  <si>
    <t>100Ah - 8h</t>
  </si>
  <si>
    <t>110Ah - 1h</t>
  </si>
  <si>
    <t>110Ah - 2h</t>
  </si>
  <si>
    <t>110Ah - 3h</t>
  </si>
  <si>
    <t>110Ah - 8h</t>
  </si>
  <si>
    <t>120Ah - 1h</t>
  </si>
  <si>
    <t>120Ah - 2h</t>
  </si>
  <si>
    <t>120Ah - 3h</t>
  </si>
  <si>
    <t>120Ah - 8h</t>
  </si>
  <si>
    <t>135Ah - 1h</t>
  </si>
  <si>
    <t>135Ah - 2h</t>
  </si>
  <si>
    <t>135Ah - 3h</t>
  </si>
  <si>
    <t>135Ah - 8h</t>
  </si>
  <si>
    <t>150Ah - 1h</t>
  </si>
  <si>
    <t>150Ah - 2h</t>
  </si>
  <si>
    <t>150Ah - 3h</t>
  </si>
  <si>
    <t>150Ah - 8h</t>
  </si>
  <si>
    <t>200Ah - 1h</t>
  </si>
  <si>
    <t>200Ah - 2h</t>
  </si>
  <si>
    <t>200Ah - 3h</t>
  </si>
  <si>
    <t>200Ah - 8h</t>
  </si>
  <si>
    <t>230Ah - 1h</t>
  </si>
  <si>
    <t>230Ah - 2h</t>
  </si>
  <si>
    <t>230Ah - 3h</t>
  </si>
  <si>
    <t>230Ah - 8h</t>
  </si>
  <si>
    <t>240Ah - 1h</t>
  </si>
  <si>
    <t>240Ah - 2h</t>
  </si>
  <si>
    <t>240Ah - 3h</t>
  </si>
  <si>
    <t>240Ah - 8h</t>
  </si>
  <si>
    <t>270Ah - 1h</t>
  </si>
  <si>
    <t>270Ah - 2h</t>
  </si>
  <si>
    <t>270Ah - 3h</t>
  </si>
  <si>
    <t>270Ah - 8h</t>
  </si>
  <si>
    <t>300Ah - 1h</t>
  </si>
  <si>
    <t>300Ah - 2h</t>
  </si>
  <si>
    <t>300Ah - 3h</t>
  </si>
  <si>
    <t>300Ah - 8h</t>
  </si>
  <si>
    <t>360Ah - 1h</t>
  </si>
  <si>
    <t>360Ah - 2h</t>
  </si>
  <si>
    <t>360Ah - 3h</t>
  </si>
  <si>
    <t>360Ah - 8h</t>
  </si>
  <si>
    <t>400Ah - 1h</t>
  </si>
  <si>
    <t>400Ah - 2h</t>
  </si>
  <si>
    <t>400Ah - 3h</t>
  </si>
  <si>
    <t>400Ah - 8h</t>
  </si>
  <si>
    <t>450Ah - 1h</t>
  </si>
  <si>
    <t>450Ah - 2h</t>
  </si>
  <si>
    <t>450Ah - 3h</t>
  </si>
  <si>
    <t>450Ah - 8h</t>
  </si>
  <si>
    <t>480Ah - 1h</t>
  </si>
  <si>
    <t>480Ah - 2h</t>
  </si>
  <si>
    <t>480Ah - 3h</t>
  </si>
  <si>
    <t>480Ah - 8h</t>
  </si>
  <si>
    <t>600Ah - 1h</t>
  </si>
  <si>
    <t>600Ah - 2h</t>
  </si>
  <si>
    <t>600Ah - 3h</t>
  </si>
  <si>
    <t>600Ah - 8h</t>
  </si>
  <si>
    <t>690Ah - 1h</t>
  </si>
  <si>
    <t>690Ah - 2h</t>
  </si>
  <si>
    <t>690Ah - 3h</t>
  </si>
  <si>
    <t>690Ah - 8h</t>
  </si>
  <si>
    <t>800Ah - 1h</t>
  </si>
  <si>
    <t>800Ah - 2h</t>
  </si>
  <si>
    <t>800Ah - 3h</t>
  </si>
  <si>
    <t>800Ah - 8h</t>
  </si>
  <si>
    <t>Token</t>
  </si>
  <si>
    <t>Deutsch</t>
  </si>
  <si>
    <t>Italiano</t>
  </si>
  <si>
    <t>Spalte</t>
  </si>
  <si>
    <t>Projekt:</t>
  </si>
  <si>
    <t>Project:</t>
  </si>
  <si>
    <t>Impianto:</t>
  </si>
  <si>
    <t>Dauer</t>
  </si>
  <si>
    <t>Nennbetriebsdauer wählen (h):</t>
  </si>
  <si>
    <t>Choose operation duration (h):</t>
  </si>
  <si>
    <t>Selezionare l'autonomia (h):</t>
  </si>
  <si>
    <t>Datum</t>
  </si>
  <si>
    <t>Datum:</t>
  </si>
  <si>
    <t>Date:</t>
  </si>
  <si>
    <t>Data:</t>
  </si>
  <si>
    <t>Typ</t>
  </si>
  <si>
    <t>Typ und Anzahl der Leuchten pro Kreis wählen</t>
  </si>
  <si>
    <t>Choose type and number of luminaires for each circuit</t>
  </si>
  <si>
    <t>Selezionare apparecchio di illuminazione di emergenza per singolo circuito di uscita</t>
  </si>
  <si>
    <t>Leuchten</t>
  </si>
  <si>
    <t>luminaires</t>
  </si>
  <si>
    <t>Lampada</t>
  </si>
  <si>
    <t>EW</t>
  </si>
  <si>
    <t>EW:</t>
  </si>
  <si>
    <t>DV:</t>
  </si>
  <si>
    <t>K1</t>
  </si>
  <si>
    <t>Kreis 1:</t>
  </si>
  <si>
    <t>circuit 1:</t>
  </si>
  <si>
    <t>Uscita 1:</t>
  </si>
  <si>
    <t>K2</t>
  </si>
  <si>
    <t>Kreis 2:</t>
  </si>
  <si>
    <t>circuit 2:</t>
  </si>
  <si>
    <t>Uscita 2:</t>
  </si>
  <si>
    <t>K3</t>
  </si>
  <si>
    <t>Kreis 3:</t>
  </si>
  <si>
    <t>circuit 3:</t>
  </si>
  <si>
    <t>Uscita 3:</t>
  </si>
  <si>
    <t>K4</t>
  </si>
  <si>
    <t>Kreis 4:</t>
  </si>
  <si>
    <t>circuit 4:</t>
  </si>
  <si>
    <t>Uscita 4:</t>
  </si>
  <si>
    <t>K5</t>
  </si>
  <si>
    <t>Kreis 5:</t>
  </si>
  <si>
    <t>circuit 5:</t>
  </si>
  <si>
    <t>Uscita 5:</t>
  </si>
  <si>
    <t>K6</t>
  </si>
  <si>
    <t>Kreis 6:</t>
  </si>
  <si>
    <t>circuit 6:</t>
  </si>
  <si>
    <t>Uscita 6:</t>
  </si>
  <si>
    <t>K7</t>
  </si>
  <si>
    <t>Kreis 7:</t>
  </si>
  <si>
    <t>circuit 7:</t>
  </si>
  <si>
    <t>Uscita 7:</t>
  </si>
  <si>
    <t>K8</t>
  </si>
  <si>
    <t>Kreis 8:</t>
  </si>
  <si>
    <t>circuit 8:</t>
  </si>
  <si>
    <t>Uscita 8:</t>
  </si>
  <si>
    <t>Anzahl</t>
  </si>
  <si>
    <t>Anzahl:</t>
  </si>
  <si>
    <t>Totale:</t>
  </si>
  <si>
    <t>Übersicht</t>
  </si>
  <si>
    <t>Übersicht:</t>
  </si>
  <si>
    <t>Overview:</t>
  </si>
  <si>
    <t>Sommario:</t>
  </si>
  <si>
    <t>Leitungslänge</t>
  </si>
  <si>
    <t>Leitungslänge
 (m)</t>
  </si>
  <si>
    <t>Cable length
 (m)</t>
  </si>
  <si>
    <t>Lunghezza del cavo (m)</t>
  </si>
  <si>
    <t>LeuchtenAnz</t>
  </si>
  <si>
    <t xml:space="preserve"> Leuchten
(Anzahl)</t>
  </si>
  <si>
    <t>Luminaires
(number)</t>
  </si>
  <si>
    <t>Lampada
(Quantità)</t>
  </si>
  <si>
    <t>Leistung</t>
  </si>
  <si>
    <t>Leistung
(W)</t>
  </si>
  <si>
    <t>Power
(W)</t>
  </si>
  <si>
    <t>Carico
(W)</t>
  </si>
  <si>
    <t>mm²</t>
  </si>
  <si>
    <t>Leitungs-
querschnitt
(mm²)</t>
  </si>
  <si>
    <t>Cable
cross section
(mm²)</t>
  </si>
  <si>
    <t>Sezione
(mm²)</t>
  </si>
  <si>
    <t>Empf</t>
  </si>
  <si>
    <t>Empfohlende Anlage:</t>
  </si>
  <si>
    <t>Recommended System:</t>
  </si>
  <si>
    <t>Sistema consigliato:</t>
  </si>
  <si>
    <t>Anleitung</t>
  </si>
  <si>
    <t>Anleitung:</t>
  </si>
  <si>
    <t>Instruction:</t>
  </si>
  <si>
    <t>Istruzioni per l'uso:</t>
  </si>
  <si>
    <t>Anleitung2</t>
  </si>
  <si>
    <t>1. Betriebsdauer auswählen
2. Typ und Anzahl der Leuchten pro Kreis auswählen
3. Leitungslänge pro Kreis auswählen</t>
  </si>
  <si>
    <t>1. Choose the operation duration
2. Choose the type and number of luminaires per circuit
3. Choose the cable length per circuit</t>
  </si>
  <si>
    <t>1. Selezionare l'autonomia
2. Selezionare il numero di appaercchi per circuito di uscita
3. Selezionare lunghezza del cavo per circuito di uscita</t>
  </si>
  <si>
    <t>Leistunghoch</t>
  </si>
  <si>
    <t>Leistung zu hoch</t>
  </si>
  <si>
    <t>Too much load</t>
  </si>
  <si>
    <t>Potenza troppo alta</t>
  </si>
  <si>
    <t>Dauerfehlt</t>
  </si>
  <si>
    <t>Betriebsdauer wählen</t>
  </si>
  <si>
    <t>Choose duration</t>
  </si>
  <si>
    <t>Seleziona autonomia</t>
  </si>
  <si>
    <t>nichtmöglich</t>
  </si>
  <si>
    <t>Nicht möglich</t>
  </si>
  <si>
    <t>Not possible</t>
  </si>
  <si>
    <t>Non possibile</t>
  </si>
  <si>
    <t>nshv-lm</t>
  </si>
  <si>
    <t>Spannungsfall von der NSHV bis zur letzen Leuchte darf maximal 3% betragen!
Bei der Leitung von der NSHV zur Hauptstation wird ein maximaler Spannungsfall von 0,5% angenommen.</t>
  </si>
  <si>
    <t>The maximum line voltage drop from the distribution board to the last luminaire is 3%!
For the cable from the distribution board to the mainstation a line voltage drop of 0.5% is used.</t>
  </si>
  <si>
    <t>La caduta massima della tensione di rete dal quadro di distribuzione all'ultimo apparecchio non puó superare il 3%!
La caduta massima della tensione di rete dal quadro di distribuzione alla Centrale non puó superare 0,5%.</t>
  </si>
  <si>
    <t>nshv-hs</t>
  </si>
  <si>
    <t>Leitungsquerschnitt von NSHV zur Hauptstation</t>
  </si>
  <si>
    <t>Cable cross section from distribution board to mainstation</t>
  </si>
  <si>
    <t>Sezione cavo quadro distribuzione a Centrale</t>
  </si>
  <si>
    <t>hs-us</t>
  </si>
  <si>
    <t>Leitungsquerschnitt von Hauptstation zur Unterstation</t>
  </si>
  <si>
    <t>Cable cross section from mainstation to substation</t>
  </si>
  <si>
    <t xml:space="preserve">Sezione cavo quadro distribuzione a Centrale </t>
  </si>
  <si>
    <t>battdauer</t>
  </si>
  <si>
    <t>Batteriekapazität &amp; Betriebsdauer</t>
  </si>
  <si>
    <t>Battery capacity &amp;  operating time</t>
  </si>
  <si>
    <t>Capacitá batteria e autonomia</t>
  </si>
  <si>
    <t>Leitungslänge2</t>
  </si>
  <si>
    <t>Cable length</t>
  </si>
  <si>
    <t xml:space="preserve">Lunghezza cavo </t>
  </si>
  <si>
    <t>mm²2</t>
  </si>
  <si>
    <t>Benötigter Querschnitt</t>
  </si>
  <si>
    <t>Required cross section</t>
  </si>
  <si>
    <t>Sezione cavo richiesta</t>
  </si>
  <si>
    <t>Pus</t>
  </si>
  <si>
    <t>Gesamtleistung der Unterstation</t>
  </si>
  <si>
    <t>Total power of substation</t>
  </si>
  <si>
    <t>Potenza totale Sottocentrale</t>
  </si>
  <si>
    <t>llg</t>
  </si>
  <si>
    <t>Gesamtleitungslänge</t>
  </si>
  <si>
    <t>Total Cable length</t>
  </si>
  <si>
    <t>Lunghezza totale cavo</t>
  </si>
  <si>
    <t>llbrand</t>
  </si>
  <si>
    <t xml:space="preserve">Leitungslänge im größtem Brandabschnitt </t>
  </si>
  <si>
    <t>Cable length inside biggest fire area</t>
  </si>
  <si>
    <t>Lunghezza cavo in aree
antincendio</t>
  </si>
  <si>
    <t>dv</t>
  </si>
  <si>
    <t>Spannungsfall ΔV %</t>
  </si>
  <si>
    <t>Line voltage drop ΔV %</t>
  </si>
  <si>
    <t>Caduta di tensione ΔV %</t>
  </si>
  <si>
    <t>s-lm</t>
  </si>
  <si>
    <t>Leitungsquerschnitt von der Station bis zur letzten Leuchte</t>
  </si>
  <si>
    <t>Cable cross section from station to last luminaire</t>
  </si>
  <si>
    <t xml:space="preserve">Sezione cavo da Centrale / Sottocentrale all'ultimo apparecchio  </t>
  </si>
  <si>
    <t>Plm</t>
  </si>
  <si>
    <t>Gesamtleistung in Watt</t>
  </si>
  <si>
    <t>Total power in Watt</t>
  </si>
  <si>
    <t>Potenza totale Watt</t>
  </si>
  <si>
    <t>hs</t>
  </si>
  <si>
    <t>Hauptstation</t>
  </si>
  <si>
    <t>us</t>
  </si>
  <si>
    <t>Unterstation</t>
  </si>
  <si>
    <t>hinweis</t>
  </si>
  <si>
    <t>Zur Berechnung des Querschnittes muss immer die mögliche Leuchten-Gesamtleistung angegeben werden!</t>
  </si>
  <si>
    <t>To calculate the cable cross section, the maximum load possible of all luminaires must be used!</t>
  </si>
  <si>
    <t>Per calcolare la sezione del cavo, è necessario utilizzare il carico massimo di tutti gli apparecchi!</t>
  </si>
  <si>
    <t>konf-s24-4</t>
  </si>
  <si>
    <t>Kalkulation
Sicuro24
4 Kreise</t>
  </si>
  <si>
    <t>Calculation
Sicuro24
4 circuits</t>
  </si>
  <si>
    <t>Calcolo per
Sicuro24
4 circuiti</t>
  </si>
  <si>
    <t>konf-s24-8</t>
  </si>
  <si>
    <t>Kalkulation
Sicuro24
8 Kreise</t>
  </si>
  <si>
    <t>Calculation
Sicuro24
8 circuits</t>
  </si>
  <si>
    <t>Calcolo per
Sicuro24
8 circuiti</t>
  </si>
  <si>
    <t>konf-s24-4-ex</t>
  </si>
  <si>
    <t>Kalkulation
Sicuro24 Extreme
4 Kreise</t>
  </si>
  <si>
    <t>Calculation
Sicuro24 Extreme
4 circuits</t>
  </si>
  <si>
    <t>Calcolo per
Sicuro24 Extreme
4 circuiti</t>
  </si>
  <si>
    <t>konf-s24-8-ex</t>
  </si>
  <si>
    <t>Kalkulation
Sicuro24 Extreme
8 Kreise</t>
  </si>
  <si>
    <t>Calculation
Sicuro24 Extreme
8 circuits</t>
  </si>
  <si>
    <t>Calcolo per
Sicuro24 Extreme 
8 circuiti</t>
  </si>
  <si>
    <t>wählen</t>
  </si>
  <si>
    <t>Wählen Sie was Sie machen möchten:</t>
  </si>
  <si>
    <t>Choose what you want to do:</t>
  </si>
  <si>
    <t>Scegli cosa vuoi fare:</t>
  </si>
  <si>
    <t>S230mm²</t>
  </si>
  <si>
    <t>Leitungsquerschnitt
Sicuro230</t>
  </si>
  <si>
    <t>Cable cross section
Sicuro230</t>
  </si>
  <si>
    <t>Sezione cavo
Sicuro230</t>
  </si>
  <si>
    <t>joule</t>
  </si>
  <si>
    <t>Einschaltströme
Sicuro230</t>
  </si>
  <si>
    <t>Inrush current
Sicuro230</t>
  </si>
  <si>
    <t>info-peak</t>
  </si>
  <si>
    <t>Berechnung maximale Anzahl von Leuchten pro Ausgangskreis in Abhängigkeit vom Einschaltstrom</t>
  </si>
  <si>
    <t>Calculation of the maximum number of luminaires per output circuit depending on the inrush current</t>
  </si>
  <si>
    <t>Calcolo del numero massimo di luci per circuito di uscita in funzione del inrush current</t>
  </si>
  <si>
    <t>peak-LM</t>
  </si>
  <si>
    <t>Einschaltstrom Leuchte:</t>
  </si>
  <si>
    <t>Inrush current luminaire:</t>
  </si>
  <si>
    <t>Inrush current luci:</t>
  </si>
  <si>
    <t>strom</t>
  </si>
  <si>
    <t>Strom (A):</t>
  </si>
  <si>
    <t>Current (A):</t>
  </si>
  <si>
    <t>Corrente (A):</t>
  </si>
  <si>
    <t>zeit</t>
  </si>
  <si>
    <t>Zeit (µS):</t>
  </si>
  <si>
    <t>Time (µS):</t>
  </si>
  <si>
    <t>Tempo (µS):</t>
  </si>
  <si>
    <t>anzahl-peak</t>
  </si>
  <si>
    <t>Anzahl der Leuchten pro Kreis:</t>
  </si>
  <si>
    <t>Amount of luminaires per circuit:</t>
  </si>
  <si>
    <t>Numero di luci per circuito di uscita:</t>
  </si>
  <si>
    <t>j-kreis</t>
  </si>
  <si>
    <t>Joule pro Kreis:</t>
  </si>
  <si>
    <t>Joule per circuit:</t>
  </si>
  <si>
    <t>Joule per circuito di uscita:</t>
  </si>
  <si>
    <t>möglich</t>
  </si>
  <si>
    <t>Möglicher Anschluss an einem Kreis je nach Kartentyp:</t>
  </si>
  <si>
    <t>Possible connection on circuit depending on type of card:</t>
  </si>
  <si>
    <t>Possibile collegamento su circuito a seconda del tipo di scheda:</t>
  </si>
  <si>
    <t>ak-typ</t>
  </si>
  <si>
    <t>Kartentyp:</t>
  </si>
  <si>
    <t>Type of card:</t>
  </si>
  <si>
    <t>Tipo di scheda:</t>
  </si>
  <si>
    <t>zulässig</t>
  </si>
  <si>
    <t>Zulässige Joule pro Kreis:</t>
  </si>
  <si>
    <t>Permissible Joule per circuit:</t>
  </si>
  <si>
    <t>Massimo Joule per circuito:</t>
  </si>
  <si>
    <t>zulass-kreis1</t>
  </si>
  <si>
    <t>34,8 J pro Kreis</t>
  </si>
  <si>
    <t>34,8 J per circuit</t>
  </si>
  <si>
    <t>34,8 J per circuito</t>
  </si>
  <si>
    <t>zulass-kreis2</t>
  </si>
  <si>
    <t>17,4 J pro Kreis</t>
  </si>
  <si>
    <t>17,4 J per circuit</t>
  </si>
  <si>
    <t>17,4 J per circuito</t>
  </si>
  <si>
    <t>zulass-kreis4</t>
  </si>
  <si>
    <t>8,7 J pro Kreis</t>
  </si>
  <si>
    <t>8,7 J per circuit</t>
  </si>
  <si>
    <t>8,7 J per circuito</t>
  </si>
  <si>
    <t>ds</t>
  </si>
  <si>
    <t>DS</t>
  </si>
  <si>
    <t>DS/SA</t>
  </si>
  <si>
    <t>SA</t>
  </si>
  <si>
    <t>bs</t>
  </si>
  <si>
    <t>BS</t>
  </si>
  <si>
    <t>BS/SE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</si>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</sst>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6D20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79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0" fontId="0" fillId="0" borderId="13" xfId="0" applyBorder="1"/>
    <xf numFmtId="0" fontId="0" fillId="0" borderId="5" xfId="0" applyBorder="1"/>
    <xf numFmtId="0" fontId="7" fillId="4" borderId="7" xfId="0" applyFont="1" applyFill="1" applyBorder="1"/>
    <xf numFmtId="0" fontId="5" fillId="4" borderId="0" xfId="0" applyFont="1" applyFill="1" applyAlignment="1">
      <alignment horizontal="center"/>
    </xf>
    <xf numFmtId="0" fontId="8" fillId="4" borderId="7" xfId="0" applyFont="1" applyFill="1" applyBorder="1"/>
    <xf numFmtId="0" fontId="8" fillId="4" borderId="7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3" fillId="0" borderId="0" xfId="2"/>
    <xf numFmtId="2" fontId="3" fillId="0" borderId="0" xfId="2" applyNumberFormat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horizontal="left"/>
    </xf>
    <xf numFmtId="10" fontId="3" fillId="0" borderId="0" xfId="2" applyNumberFormat="1"/>
    <xf numFmtId="0" fontId="4" fillId="0" borderId="0" xfId="0" applyFont="1" applyAlignment="1">
      <alignment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9" fillId="2" borderId="14" xfId="0" applyFont="1" applyFill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9" fillId="2" borderId="7" xfId="0" applyFont="1" applyFill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9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1" fontId="10" fillId="0" borderId="7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10" fontId="3" fillId="0" borderId="0" xfId="2" applyNumberFormat="1" applyProtection="1">
      <protection locked="0"/>
    </xf>
    <xf numFmtId="0" fontId="3" fillId="0" borderId="0" xfId="2" applyProtection="1"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" fontId="9" fillId="3" borderId="1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1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 applyProtection="1">
      <alignment horizontal="center" vertical="center"/>
      <protection locked="0"/>
    </xf>
    <xf numFmtId="14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7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Prozent 2" xfId="1" xr:uid="{00000000-0005-0000-0000-000001000000}"/>
    <cellStyle name="Standard 2" xfId="2" xr:uid="{00000000-0005-0000-0000-000003000000}"/>
  </cellStyles>
  <dxfs count="24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6D2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3" Type="http://schemas.openxmlformats.org/officeDocument/2006/relationships/hyperlink" Target="#'S24-4'!A1"/><Relationship Id="rId7" Type="http://schemas.openxmlformats.org/officeDocument/2006/relationships/hyperlink" Target="#'S24-Extr.-4'!A1"/><Relationship Id="rId12" Type="http://schemas.openxmlformats.org/officeDocument/2006/relationships/hyperlink" Target="#'S230 mm&#178;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7.png"/><Relationship Id="rId5" Type="http://schemas.openxmlformats.org/officeDocument/2006/relationships/hyperlink" Target="#'S24-8'!A1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openxmlformats.org/officeDocument/2006/relationships/hyperlink" Target="#'S24-Extr.-8'!A1"/><Relationship Id="rId14" Type="http://schemas.openxmlformats.org/officeDocument/2006/relationships/hyperlink" Target="#'S230 Ipeak'!A1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39" Type="http://schemas.openxmlformats.org/officeDocument/2006/relationships/image" Target="../media/image48.png"/><Relationship Id="rId21" Type="http://schemas.openxmlformats.org/officeDocument/2006/relationships/image" Target="../media/image30.png"/><Relationship Id="rId34" Type="http://schemas.openxmlformats.org/officeDocument/2006/relationships/image" Target="../media/image43.emf"/><Relationship Id="rId42" Type="http://schemas.openxmlformats.org/officeDocument/2006/relationships/image" Target="../media/image51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41" Type="http://schemas.openxmlformats.org/officeDocument/2006/relationships/image" Target="../media/image50.jpe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emf"/><Relationship Id="rId37" Type="http://schemas.openxmlformats.org/officeDocument/2006/relationships/image" Target="../media/image46.png"/><Relationship Id="rId40" Type="http://schemas.openxmlformats.org/officeDocument/2006/relationships/image" Target="../media/image49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36" Type="http://schemas.openxmlformats.org/officeDocument/2006/relationships/image" Target="../media/image45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35" Type="http://schemas.openxmlformats.org/officeDocument/2006/relationships/image" Target="../media/image44.emf"/><Relationship Id="rId43" Type="http://schemas.openxmlformats.org/officeDocument/2006/relationships/image" Target="../media/image52.png"/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38" Type="http://schemas.openxmlformats.org/officeDocument/2006/relationships/image" Target="../media/image47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26" Type="http://schemas.openxmlformats.org/officeDocument/2006/relationships/image" Target="../media/image34.png"/><Relationship Id="rId39" Type="http://schemas.openxmlformats.org/officeDocument/2006/relationships/image" Target="../media/image48.png"/><Relationship Id="rId21" Type="http://schemas.openxmlformats.org/officeDocument/2006/relationships/image" Target="../media/image29.png"/><Relationship Id="rId34" Type="http://schemas.openxmlformats.org/officeDocument/2006/relationships/image" Target="../media/image41.emf"/><Relationship Id="rId42" Type="http://schemas.openxmlformats.org/officeDocument/2006/relationships/image" Target="../media/image50.jpeg"/><Relationship Id="rId7" Type="http://schemas.openxmlformats.org/officeDocument/2006/relationships/image" Target="../media/image15.png"/><Relationship Id="rId2" Type="http://schemas.openxmlformats.org/officeDocument/2006/relationships/image" Target="../media/image11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41" Type="http://schemas.openxmlformats.org/officeDocument/2006/relationships/image" Target="../media/image47.emf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32" Type="http://schemas.openxmlformats.org/officeDocument/2006/relationships/image" Target="../media/image39.png"/><Relationship Id="rId37" Type="http://schemas.openxmlformats.org/officeDocument/2006/relationships/image" Target="../media/image44.emf"/><Relationship Id="rId40" Type="http://schemas.openxmlformats.org/officeDocument/2006/relationships/image" Target="../media/image4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3.emf"/><Relationship Id="rId10" Type="http://schemas.openxmlformats.org/officeDocument/2006/relationships/image" Target="../media/image18.png"/><Relationship Id="rId19" Type="http://schemas.openxmlformats.org/officeDocument/2006/relationships/image" Target="../media/image27.png"/><Relationship Id="rId31" Type="http://schemas.openxmlformats.org/officeDocument/2006/relationships/image" Target="../media/image46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png"/><Relationship Id="rId35" Type="http://schemas.openxmlformats.org/officeDocument/2006/relationships/image" Target="../media/image42.png"/><Relationship Id="rId43" Type="http://schemas.openxmlformats.org/officeDocument/2006/relationships/image" Target="../media/image51.png"/><Relationship Id="rId8" Type="http://schemas.openxmlformats.org/officeDocument/2006/relationships/image" Target="../media/image16.png"/><Relationship Id="rId3" Type="http://schemas.openxmlformats.org/officeDocument/2006/relationships/image" Target="../media/image4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3.png"/><Relationship Id="rId33" Type="http://schemas.openxmlformats.org/officeDocument/2006/relationships/image" Target="../media/image40.png"/><Relationship Id="rId38" Type="http://schemas.openxmlformats.org/officeDocument/2006/relationships/image" Target="../media/image5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png"/><Relationship Id="rId18" Type="http://schemas.openxmlformats.org/officeDocument/2006/relationships/image" Target="../media/image27.png"/><Relationship Id="rId26" Type="http://schemas.openxmlformats.org/officeDocument/2006/relationships/image" Target="../media/image35.png"/><Relationship Id="rId39" Type="http://schemas.openxmlformats.org/officeDocument/2006/relationships/image" Target="../media/image48.png"/><Relationship Id="rId21" Type="http://schemas.openxmlformats.org/officeDocument/2006/relationships/image" Target="../media/image30.png"/><Relationship Id="rId34" Type="http://schemas.openxmlformats.org/officeDocument/2006/relationships/image" Target="../media/image43.emf"/><Relationship Id="rId42" Type="http://schemas.openxmlformats.org/officeDocument/2006/relationships/image" Target="../media/image51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9.png"/><Relationship Id="rId29" Type="http://schemas.openxmlformats.org/officeDocument/2006/relationships/image" Target="../media/image38.png"/><Relationship Id="rId41" Type="http://schemas.openxmlformats.org/officeDocument/2006/relationships/image" Target="../media/image50.jpe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3.png"/><Relationship Id="rId32" Type="http://schemas.openxmlformats.org/officeDocument/2006/relationships/image" Target="../media/image41.emf"/><Relationship Id="rId37" Type="http://schemas.openxmlformats.org/officeDocument/2006/relationships/image" Target="../media/image46.png"/><Relationship Id="rId40" Type="http://schemas.openxmlformats.org/officeDocument/2006/relationships/image" Target="../media/image49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2.png"/><Relationship Id="rId28" Type="http://schemas.openxmlformats.org/officeDocument/2006/relationships/image" Target="../media/image37.png"/><Relationship Id="rId36" Type="http://schemas.openxmlformats.org/officeDocument/2006/relationships/image" Target="../media/image45.png"/><Relationship Id="rId10" Type="http://schemas.openxmlformats.org/officeDocument/2006/relationships/image" Target="../media/image19.png"/><Relationship Id="rId19" Type="http://schemas.openxmlformats.org/officeDocument/2006/relationships/image" Target="../media/image28.png"/><Relationship Id="rId31" Type="http://schemas.openxmlformats.org/officeDocument/2006/relationships/image" Target="../media/image4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1.png"/><Relationship Id="rId27" Type="http://schemas.openxmlformats.org/officeDocument/2006/relationships/image" Target="../media/image36.png"/><Relationship Id="rId30" Type="http://schemas.openxmlformats.org/officeDocument/2006/relationships/image" Target="../media/image39.png"/><Relationship Id="rId35" Type="http://schemas.openxmlformats.org/officeDocument/2006/relationships/image" Target="../media/image44.emf"/><Relationship Id="rId43" Type="http://schemas.openxmlformats.org/officeDocument/2006/relationships/image" Target="../media/image52.png"/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4.png"/><Relationship Id="rId33" Type="http://schemas.openxmlformats.org/officeDocument/2006/relationships/image" Target="../media/image42.png"/><Relationship Id="rId38" Type="http://schemas.openxmlformats.org/officeDocument/2006/relationships/image" Target="../media/image47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26" Type="http://schemas.openxmlformats.org/officeDocument/2006/relationships/image" Target="../media/image34.png"/><Relationship Id="rId39" Type="http://schemas.openxmlformats.org/officeDocument/2006/relationships/image" Target="../media/image48.png"/><Relationship Id="rId21" Type="http://schemas.openxmlformats.org/officeDocument/2006/relationships/image" Target="../media/image29.png"/><Relationship Id="rId34" Type="http://schemas.openxmlformats.org/officeDocument/2006/relationships/image" Target="../media/image41.emf"/><Relationship Id="rId42" Type="http://schemas.openxmlformats.org/officeDocument/2006/relationships/image" Target="../media/image50.jpeg"/><Relationship Id="rId7" Type="http://schemas.openxmlformats.org/officeDocument/2006/relationships/image" Target="../media/image15.png"/><Relationship Id="rId2" Type="http://schemas.openxmlformats.org/officeDocument/2006/relationships/image" Target="../media/image11.png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41" Type="http://schemas.openxmlformats.org/officeDocument/2006/relationships/image" Target="../media/image47.emf"/><Relationship Id="rId1" Type="http://schemas.openxmlformats.org/officeDocument/2006/relationships/image" Target="../media/image10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2.png"/><Relationship Id="rId32" Type="http://schemas.openxmlformats.org/officeDocument/2006/relationships/image" Target="../media/image39.png"/><Relationship Id="rId37" Type="http://schemas.openxmlformats.org/officeDocument/2006/relationships/image" Target="../media/image44.emf"/><Relationship Id="rId40" Type="http://schemas.openxmlformats.org/officeDocument/2006/relationships/image" Target="../media/image49.pn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3.emf"/><Relationship Id="rId10" Type="http://schemas.openxmlformats.org/officeDocument/2006/relationships/image" Target="../media/image18.png"/><Relationship Id="rId19" Type="http://schemas.openxmlformats.org/officeDocument/2006/relationships/image" Target="../media/image27.png"/><Relationship Id="rId31" Type="http://schemas.openxmlformats.org/officeDocument/2006/relationships/image" Target="../media/image46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png"/><Relationship Id="rId35" Type="http://schemas.openxmlformats.org/officeDocument/2006/relationships/image" Target="../media/image42.png"/><Relationship Id="rId43" Type="http://schemas.openxmlformats.org/officeDocument/2006/relationships/image" Target="../media/image51.png"/><Relationship Id="rId8" Type="http://schemas.openxmlformats.org/officeDocument/2006/relationships/image" Target="../media/image16.png"/><Relationship Id="rId3" Type="http://schemas.openxmlformats.org/officeDocument/2006/relationships/image" Target="../media/image4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3.png"/><Relationship Id="rId33" Type="http://schemas.openxmlformats.org/officeDocument/2006/relationships/image" Target="../media/image40.png"/><Relationship Id="rId38" Type="http://schemas.openxmlformats.org/officeDocument/2006/relationships/image" Target="../media/image5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4.png"/><Relationship Id="rId1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14</xdr:row>
      <xdr:rowOff>80442</xdr:rowOff>
    </xdr:from>
    <xdr:to>
      <xdr:col>8</xdr:col>
      <xdr:colOff>371474</xdr:colOff>
      <xdr:row>17</xdr:row>
      <xdr:rowOff>116312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2356917"/>
          <a:ext cx="2362199" cy="52164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304801</xdr:colOff>
      <xdr:row>34</xdr:row>
      <xdr:rowOff>80928</xdr:rowOff>
    </xdr:from>
    <xdr:to>
      <xdr:col>8</xdr:col>
      <xdr:colOff>361950</xdr:colOff>
      <xdr:row>37</xdr:row>
      <xdr:rowOff>118648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5595903"/>
          <a:ext cx="2362199" cy="52349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19</xdr:row>
      <xdr:rowOff>123825</xdr:rowOff>
    </xdr:from>
    <xdr:to>
      <xdr:col>2</xdr:col>
      <xdr:colOff>555106</xdr:colOff>
      <xdr:row>29</xdr:row>
      <xdr:rowOff>0</xdr:rowOff>
    </xdr:to>
    <xdr:pic>
      <xdr:nvPicPr>
        <xdr:cNvPr id="4" name="Grafik 3">
          <a:hlinkClick xmlns:r="http://schemas.openxmlformats.org/officeDocument/2006/relationships" r:id="rId3" tooltip="Sicuro24-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562225"/>
          <a:ext cx="1107556" cy="14954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304799</xdr:colOff>
      <xdr:row>19</xdr:row>
      <xdr:rowOff>116553</xdr:rowOff>
    </xdr:from>
    <xdr:to>
      <xdr:col>5</xdr:col>
      <xdr:colOff>371474</xdr:colOff>
      <xdr:row>29</xdr:row>
      <xdr:rowOff>1</xdr:rowOff>
    </xdr:to>
    <xdr:pic>
      <xdr:nvPicPr>
        <xdr:cNvPr id="5" name="Grafik 4">
          <a:hlinkClick xmlns:r="http://schemas.openxmlformats.org/officeDocument/2006/relationships" r:id="rId5" tooltip="Sicuro24-8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2554953"/>
          <a:ext cx="752475" cy="1502698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19</xdr:row>
      <xdr:rowOff>123825</xdr:rowOff>
    </xdr:from>
    <xdr:to>
      <xdr:col>8</xdr:col>
      <xdr:colOff>373111</xdr:colOff>
      <xdr:row>29</xdr:row>
      <xdr:rowOff>5775</xdr:rowOff>
    </xdr:to>
    <xdr:pic>
      <xdr:nvPicPr>
        <xdr:cNvPr id="6" name="Grafik 5">
          <a:hlinkClick xmlns:r="http://schemas.openxmlformats.org/officeDocument/2006/relationships" r:id="rId7" tooltip="Sicuro24-Extreme-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2562225"/>
          <a:ext cx="744586" cy="150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19</xdr:row>
      <xdr:rowOff>123825</xdr:rowOff>
    </xdr:from>
    <xdr:to>
      <xdr:col>11</xdr:col>
      <xdr:colOff>373111</xdr:colOff>
      <xdr:row>29</xdr:row>
      <xdr:rowOff>5775</xdr:rowOff>
    </xdr:to>
    <xdr:pic>
      <xdr:nvPicPr>
        <xdr:cNvPr id="7" name="Grafik 6">
          <a:hlinkClick xmlns:r="http://schemas.openxmlformats.org/officeDocument/2006/relationships" r:id="rId9" tooltip="Sicuro24-Extreme-8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2562225"/>
          <a:ext cx="744586" cy="150120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9525</xdr:rowOff>
    </xdr:from>
    <xdr:to>
      <xdr:col>2</xdr:col>
      <xdr:colOff>676275</xdr:colOff>
      <xdr:row>32</xdr:row>
      <xdr:rowOff>152400</xdr:rowOff>
    </xdr:to>
    <xdr:sp macro="" textlink="">
      <xdr:nvSpPr>
        <xdr:cNvPr id="8" name="Rechteck 7">
          <a:hlinkClick xmlns:r="http://schemas.openxmlformats.org/officeDocument/2006/relationships" r:id="rId3" tooltip="Sicuro24-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66700" y="4876800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19050</xdr:colOff>
      <xdr:row>30</xdr:row>
      <xdr:rowOff>19050</xdr:rowOff>
    </xdr:from>
    <xdr:to>
      <xdr:col>5</xdr:col>
      <xdr:colOff>676275</xdr:colOff>
      <xdr:row>33</xdr:row>
      <xdr:rowOff>0</xdr:rowOff>
    </xdr:to>
    <xdr:sp macro="" textlink="">
      <xdr:nvSpPr>
        <xdr:cNvPr id="9" name="Rechteck 8">
          <a:hlinkClick xmlns:r="http://schemas.openxmlformats.org/officeDocument/2006/relationships" r:id="rId5" tooltip="Sicuro24-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88595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3089</xdr:colOff>
      <xdr:row>2</xdr:row>
      <xdr:rowOff>66674</xdr:rowOff>
    </xdr:from>
    <xdr:to>
      <xdr:col>3</xdr:col>
      <xdr:colOff>142874</xdr:colOff>
      <xdr:row>7</xdr:row>
      <xdr:rowOff>135163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739" y="390524"/>
          <a:ext cx="1511385" cy="887639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104773</xdr:colOff>
      <xdr:row>3</xdr:row>
      <xdr:rowOff>57148</xdr:rowOff>
    </xdr:from>
    <xdr:to>
      <xdr:col>11</xdr:col>
      <xdr:colOff>683323</xdr:colOff>
      <xdr:row>6</xdr:row>
      <xdr:rowOff>85433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3" y="542923"/>
          <a:ext cx="1512000" cy="51406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200026</xdr:colOff>
      <xdr:row>39</xdr:row>
      <xdr:rowOff>114300</xdr:rowOff>
    </xdr:from>
    <xdr:to>
      <xdr:col>2</xdr:col>
      <xdr:colOff>598960</xdr:colOff>
      <xdr:row>48</xdr:row>
      <xdr:rowOff>158175</xdr:rowOff>
    </xdr:to>
    <xdr:pic>
      <xdr:nvPicPr>
        <xdr:cNvPr id="12" name="Grafik 11">
          <a:hlinkClick xmlns:r="http://schemas.openxmlformats.org/officeDocument/2006/relationships" r:id="rId12" tooltip="Sicuro230 mm²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6438900"/>
          <a:ext cx="1084734" cy="1501200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49</xdr:row>
      <xdr:rowOff>152400</xdr:rowOff>
    </xdr:from>
    <xdr:to>
      <xdr:col>2</xdr:col>
      <xdr:colOff>676275</xdr:colOff>
      <xdr:row>52</xdr:row>
      <xdr:rowOff>152400</xdr:rowOff>
    </xdr:to>
    <xdr:sp macro="" textlink="">
      <xdr:nvSpPr>
        <xdr:cNvPr id="13" name="Rechteck 12">
          <a:hlinkClick xmlns:r="http://schemas.openxmlformats.org/officeDocument/2006/relationships" r:id="rId12" tooltip="Sicuro230 mm²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38125" y="8096250"/>
          <a:ext cx="13716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>
            <a:ln>
              <a:noFill/>
            </a:ln>
            <a:noFill/>
          </a:endParaRPr>
        </a:p>
      </xdr:txBody>
    </xdr:sp>
    <xdr:clientData/>
  </xdr:twoCellAnchor>
  <xdr:twoCellAnchor editAs="oneCell">
    <xdr:from>
      <xdr:col>4</xdr:col>
      <xdr:colOff>200025</xdr:colOff>
      <xdr:row>39</xdr:row>
      <xdr:rowOff>123825</xdr:rowOff>
    </xdr:from>
    <xdr:to>
      <xdr:col>5</xdr:col>
      <xdr:colOff>564792</xdr:colOff>
      <xdr:row>49</xdr:row>
      <xdr:rowOff>5775</xdr:rowOff>
    </xdr:to>
    <xdr:pic>
      <xdr:nvPicPr>
        <xdr:cNvPr id="14" name="Grafik 13">
          <a:hlinkClick xmlns:r="http://schemas.openxmlformats.org/officeDocument/2006/relationships" r:id="rId14" tooltip="Sicuro230 Inrush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448425"/>
          <a:ext cx="1050567" cy="15012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50</xdr:row>
      <xdr:rowOff>0</xdr:rowOff>
    </xdr:from>
    <xdr:to>
      <xdr:col>6</xdr:col>
      <xdr:colOff>0</xdr:colOff>
      <xdr:row>53</xdr:row>
      <xdr:rowOff>0</xdr:rowOff>
    </xdr:to>
    <xdr:sp macro="" textlink="">
      <xdr:nvSpPr>
        <xdr:cNvPr id="15" name="Rechteck 14">
          <a:hlinkClick xmlns:r="http://schemas.openxmlformats.org/officeDocument/2006/relationships" r:id="rId14" tooltip="Sicuro230 Inrush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866900" y="8105775"/>
          <a:ext cx="1371600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>
            <a:ln>
              <a:noFill/>
            </a:ln>
            <a:noFill/>
          </a:endParaRPr>
        </a:p>
      </xdr:txBody>
    </xdr:sp>
    <xdr:clientData/>
  </xdr:twoCellAnchor>
  <xdr:twoCellAnchor>
    <xdr:from>
      <xdr:col>7</xdr:col>
      <xdr:colOff>19050</xdr:colOff>
      <xdr:row>30</xdr:row>
      <xdr:rowOff>19050</xdr:rowOff>
    </xdr:from>
    <xdr:to>
      <xdr:col>8</xdr:col>
      <xdr:colOff>676275</xdr:colOff>
      <xdr:row>33</xdr:row>
      <xdr:rowOff>0</xdr:rowOff>
    </xdr:to>
    <xdr:sp macro="" textlink="">
      <xdr:nvSpPr>
        <xdr:cNvPr id="16" name="Rechteck 15">
          <a:hlinkClick xmlns:r="http://schemas.openxmlformats.org/officeDocument/2006/relationships" r:id="rId7" tooltip="Sicuro24-Extreme-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50520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19050</xdr:colOff>
      <xdr:row>30</xdr:row>
      <xdr:rowOff>19050</xdr:rowOff>
    </xdr:from>
    <xdr:to>
      <xdr:col>11</xdr:col>
      <xdr:colOff>676275</xdr:colOff>
      <xdr:row>33</xdr:row>
      <xdr:rowOff>0</xdr:rowOff>
    </xdr:to>
    <xdr:sp macro="" textlink="">
      <xdr:nvSpPr>
        <xdr:cNvPr id="17" name="Rechteck 16">
          <a:hlinkClick xmlns:r="http://schemas.openxmlformats.org/officeDocument/2006/relationships" r:id="rId9" tooltip="Sicuro24-Extreme-8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124450" y="4886325"/>
          <a:ext cx="1343025" cy="4667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119065</xdr:colOff>
      <xdr:row>4</xdr:row>
      <xdr:rowOff>15876</xdr:rowOff>
    </xdr:from>
    <xdr:to>
      <xdr:col>2</xdr:col>
      <xdr:colOff>119062</xdr:colOff>
      <xdr:row>5</xdr:row>
      <xdr:rowOff>71436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190" y="936626"/>
          <a:ext cx="238122" cy="214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134947</xdr:colOff>
      <xdr:row>4</xdr:row>
      <xdr:rowOff>0</xdr:rowOff>
    </xdr:from>
    <xdr:to>
      <xdr:col>4</xdr:col>
      <xdr:colOff>111125</xdr:colOff>
      <xdr:row>5</xdr:row>
      <xdr:rowOff>81695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322" y="920750"/>
          <a:ext cx="214303" cy="24044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23814</xdr:colOff>
      <xdr:row>4</xdr:row>
      <xdr:rowOff>19483</xdr:rowOff>
    </xdr:from>
    <xdr:to>
      <xdr:col>7</xdr:col>
      <xdr:colOff>263279</xdr:colOff>
      <xdr:row>5</xdr:row>
      <xdr:rowOff>63501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5989" y="952933"/>
          <a:ext cx="239465" cy="205943"/>
        </a:xfrm>
        <a:prstGeom prst="rect">
          <a:avLst/>
        </a:prstGeom>
      </xdr:spPr>
    </xdr:pic>
    <xdr:clientData/>
  </xdr:twoCellAnchor>
  <xdr:twoCellAnchor editAs="oneCell">
    <xdr:from>
      <xdr:col>8</xdr:col>
      <xdr:colOff>47636</xdr:colOff>
      <xdr:row>4</xdr:row>
      <xdr:rowOff>7939</xdr:rowOff>
    </xdr:from>
    <xdr:to>
      <xdr:col>8</xdr:col>
      <xdr:colOff>243637</xdr:colOff>
      <xdr:row>6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11" y="941389"/>
          <a:ext cx="196001" cy="239711"/>
        </a:xfrm>
        <a:prstGeom prst="rect">
          <a:avLst/>
        </a:prstGeom>
      </xdr:spPr>
    </xdr:pic>
    <xdr:clientData/>
  </xdr:twoCellAnchor>
  <xdr:twoCellAnchor editAs="oneCell">
    <xdr:from>
      <xdr:col>11</xdr:col>
      <xdr:colOff>134947</xdr:colOff>
      <xdr:row>4</xdr:row>
      <xdr:rowOff>0</xdr:rowOff>
    </xdr:from>
    <xdr:to>
      <xdr:col>12</xdr:col>
      <xdr:colOff>103188</xdr:colOff>
      <xdr:row>5</xdr:row>
      <xdr:rowOff>80484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71822" y="920750"/>
          <a:ext cx="206366" cy="239234"/>
        </a:xfrm>
        <a:prstGeom prst="rect">
          <a:avLst/>
        </a:prstGeom>
      </xdr:spPr>
    </xdr:pic>
    <xdr:clientData/>
  </xdr:twoCellAnchor>
  <xdr:twoCellAnchor editAs="oneCell">
    <xdr:from>
      <xdr:col>16</xdr:col>
      <xdr:colOff>196864</xdr:colOff>
      <xdr:row>4</xdr:row>
      <xdr:rowOff>7938</xdr:rowOff>
    </xdr:from>
    <xdr:to>
      <xdr:col>18</xdr:col>
      <xdr:colOff>22227</xdr:colOff>
      <xdr:row>5</xdr:row>
      <xdr:rowOff>60651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324364" y="928688"/>
          <a:ext cx="301613" cy="211463"/>
        </a:xfrm>
        <a:prstGeom prst="rect">
          <a:avLst/>
        </a:prstGeom>
      </xdr:spPr>
    </xdr:pic>
    <xdr:clientData/>
  </xdr:twoCellAnchor>
  <xdr:twoCellAnchor editAs="oneCell">
    <xdr:from>
      <xdr:col>19</xdr:col>
      <xdr:colOff>55567</xdr:colOff>
      <xdr:row>4</xdr:row>
      <xdr:rowOff>31753</xdr:rowOff>
    </xdr:from>
    <xdr:to>
      <xdr:col>20</xdr:col>
      <xdr:colOff>182564</xdr:colOff>
      <xdr:row>5</xdr:row>
      <xdr:rowOff>64415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97442" y="952503"/>
          <a:ext cx="365122" cy="191412"/>
        </a:xfrm>
        <a:prstGeom prst="rect">
          <a:avLst/>
        </a:prstGeom>
      </xdr:spPr>
    </xdr:pic>
    <xdr:clientData/>
  </xdr:twoCellAnchor>
  <xdr:twoCellAnchor editAs="oneCell">
    <xdr:from>
      <xdr:col>21</xdr:col>
      <xdr:colOff>180978</xdr:colOff>
      <xdr:row>3</xdr:row>
      <xdr:rowOff>134939</xdr:rowOff>
    </xdr:from>
    <xdr:to>
      <xdr:col>23</xdr:col>
      <xdr:colOff>19959</xdr:colOff>
      <xdr:row>5</xdr:row>
      <xdr:rowOff>47626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99103" y="912814"/>
          <a:ext cx="315231" cy="214312"/>
        </a:xfrm>
        <a:prstGeom prst="rect">
          <a:avLst/>
        </a:prstGeom>
      </xdr:spPr>
    </xdr:pic>
    <xdr:clientData/>
  </xdr:twoCellAnchor>
  <xdr:twoCellAnchor editAs="oneCell">
    <xdr:from>
      <xdr:col>24</xdr:col>
      <xdr:colOff>55566</xdr:colOff>
      <xdr:row>4</xdr:row>
      <xdr:rowOff>31753</xdr:rowOff>
    </xdr:from>
    <xdr:to>
      <xdr:col>25</xdr:col>
      <xdr:colOff>206377</xdr:colOff>
      <xdr:row>5</xdr:row>
      <xdr:rowOff>69172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88066" y="952503"/>
          <a:ext cx="373061" cy="196169"/>
        </a:xfrm>
        <a:prstGeom prst="rect">
          <a:avLst/>
        </a:prstGeom>
      </xdr:spPr>
    </xdr:pic>
    <xdr:clientData/>
  </xdr:twoCellAnchor>
  <xdr:twoCellAnchor editAs="oneCell">
    <xdr:from>
      <xdr:col>26</xdr:col>
      <xdr:colOff>87319</xdr:colOff>
      <xdr:row>4</xdr:row>
      <xdr:rowOff>7938</xdr:rowOff>
    </xdr:from>
    <xdr:to>
      <xdr:col>27</xdr:col>
      <xdr:colOff>150817</xdr:colOff>
      <xdr:row>5</xdr:row>
      <xdr:rowOff>45711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96069" y="928688"/>
          <a:ext cx="285748" cy="196523"/>
        </a:xfrm>
        <a:prstGeom prst="rect">
          <a:avLst/>
        </a:prstGeom>
      </xdr:spPr>
    </xdr:pic>
    <xdr:clientData/>
  </xdr:twoCellAnchor>
  <xdr:twoCellAnchor editAs="oneCell">
    <xdr:from>
      <xdr:col>28</xdr:col>
      <xdr:colOff>183317</xdr:colOff>
      <xdr:row>4</xdr:row>
      <xdr:rowOff>2299</xdr:rowOff>
    </xdr:from>
    <xdr:to>
      <xdr:col>29</xdr:col>
      <xdr:colOff>53716</xdr:colOff>
      <xdr:row>5</xdr:row>
      <xdr:rowOff>74163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7736435">
          <a:off x="6916772" y="984094"/>
          <a:ext cx="230614" cy="108524"/>
        </a:xfrm>
        <a:prstGeom prst="rect">
          <a:avLst/>
        </a:prstGeom>
      </xdr:spPr>
    </xdr:pic>
    <xdr:clientData/>
  </xdr:twoCellAnchor>
  <xdr:twoCellAnchor editAs="oneCell">
    <xdr:from>
      <xdr:col>29</xdr:col>
      <xdr:colOff>197532</xdr:colOff>
      <xdr:row>4</xdr:row>
      <xdr:rowOff>15870</xdr:rowOff>
    </xdr:from>
    <xdr:to>
      <xdr:col>30</xdr:col>
      <xdr:colOff>206385</xdr:colOff>
      <xdr:row>5</xdr:row>
      <xdr:rowOff>63498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0157" y="936620"/>
          <a:ext cx="246978" cy="206378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95257</xdr:colOff>
      <xdr:row>4</xdr:row>
      <xdr:rowOff>47627</xdr:rowOff>
    </xdr:from>
    <xdr:to>
      <xdr:col>33</xdr:col>
      <xdr:colOff>198442</xdr:colOff>
      <xdr:row>5</xdr:row>
      <xdr:rowOff>49034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31132" y="968377"/>
          <a:ext cx="373060" cy="16015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15877</xdr:colOff>
      <xdr:row>16</xdr:row>
      <xdr:rowOff>7938</xdr:rowOff>
    </xdr:from>
    <xdr:to>
      <xdr:col>2</xdr:col>
      <xdr:colOff>39688</xdr:colOff>
      <xdr:row>17</xdr:row>
      <xdr:rowOff>34226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852" y="3217863"/>
          <a:ext cx="258761" cy="188213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16</xdr:row>
      <xdr:rowOff>70096</xdr:rowOff>
    </xdr:from>
    <xdr:to>
      <xdr:col>2</xdr:col>
      <xdr:colOff>218996</xdr:colOff>
      <xdr:row>17</xdr:row>
      <xdr:rowOff>63498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253" y="2641846"/>
          <a:ext cx="218993" cy="15215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31745</xdr:colOff>
      <xdr:row>16</xdr:row>
      <xdr:rowOff>19341</xdr:rowOff>
    </xdr:from>
    <xdr:to>
      <xdr:col>4</xdr:col>
      <xdr:colOff>55563</xdr:colOff>
      <xdr:row>17</xdr:row>
      <xdr:rowOff>39523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7120" y="3229266"/>
          <a:ext cx="258768" cy="182107"/>
        </a:xfrm>
        <a:prstGeom prst="rect">
          <a:avLst/>
        </a:prstGeom>
      </xdr:spPr>
    </xdr:pic>
    <xdr:clientData/>
  </xdr:twoCellAnchor>
  <xdr:twoCellAnchor editAs="oneCell">
    <xdr:from>
      <xdr:col>4</xdr:col>
      <xdr:colOff>77644</xdr:colOff>
      <xdr:row>16</xdr:row>
      <xdr:rowOff>16963</xdr:rowOff>
    </xdr:from>
    <xdr:to>
      <xdr:col>4</xdr:col>
      <xdr:colOff>196760</xdr:colOff>
      <xdr:row>17</xdr:row>
      <xdr:rowOff>63513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861427">
          <a:off x="1395039" y="3271568"/>
          <a:ext cx="208475" cy="119116"/>
        </a:xfrm>
        <a:prstGeom prst="rect">
          <a:avLst/>
        </a:prstGeom>
      </xdr:spPr>
    </xdr:pic>
    <xdr:clientData/>
  </xdr:twoCellAnchor>
  <xdr:twoCellAnchor editAs="oneCell">
    <xdr:from>
      <xdr:col>5</xdr:col>
      <xdr:colOff>63504</xdr:colOff>
      <xdr:row>15</xdr:row>
      <xdr:rowOff>79378</xdr:rowOff>
    </xdr:from>
    <xdr:to>
      <xdr:col>6</xdr:col>
      <xdr:colOff>174627</xdr:colOff>
      <xdr:row>18</xdr:row>
      <xdr:rowOff>39687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9" y="2508253"/>
          <a:ext cx="349248" cy="349247"/>
        </a:xfrm>
        <a:prstGeom prst="rect">
          <a:avLst/>
        </a:prstGeom>
      </xdr:spPr>
    </xdr:pic>
    <xdr:clientData/>
  </xdr:twoCellAnchor>
  <xdr:twoCellAnchor editAs="oneCell">
    <xdr:from>
      <xdr:col>7</xdr:col>
      <xdr:colOff>134944</xdr:colOff>
      <xdr:row>16</xdr:row>
      <xdr:rowOff>7939</xdr:rowOff>
    </xdr:from>
    <xdr:to>
      <xdr:col>8</xdr:col>
      <xdr:colOff>150819</xdr:colOff>
      <xdr:row>17</xdr:row>
      <xdr:rowOff>57608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55819" y="2579689"/>
          <a:ext cx="285750" cy="208419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119071</xdr:colOff>
      <xdr:row>16</xdr:row>
      <xdr:rowOff>15876</xdr:rowOff>
    </xdr:from>
    <xdr:to>
      <xdr:col>10</xdr:col>
      <xdr:colOff>127002</xdr:colOff>
      <xdr:row>17</xdr:row>
      <xdr:rowOff>57263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79696" y="2587626"/>
          <a:ext cx="246056" cy="200137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95256</xdr:colOff>
      <xdr:row>16</xdr:row>
      <xdr:rowOff>7939</xdr:rowOff>
    </xdr:from>
    <xdr:to>
      <xdr:col>14</xdr:col>
      <xdr:colOff>30331</xdr:colOff>
      <xdr:row>17</xdr:row>
      <xdr:rowOff>31751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08381" y="2579689"/>
          <a:ext cx="173200" cy="182562"/>
        </a:xfrm>
        <a:prstGeom prst="rect">
          <a:avLst/>
        </a:prstGeom>
      </xdr:spPr>
    </xdr:pic>
    <xdr:clientData/>
  </xdr:twoCellAnchor>
  <xdr:twoCellAnchor editAs="oneCell">
    <xdr:from>
      <xdr:col>15</xdr:col>
      <xdr:colOff>79380</xdr:colOff>
      <xdr:row>16</xdr:row>
      <xdr:rowOff>15877</xdr:rowOff>
    </xdr:from>
    <xdr:to>
      <xdr:col>16</xdr:col>
      <xdr:colOff>166692</xdr:colOff>
      <xdr:row>17</xdr:row>
      <xdr:rowOff>30412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68755" y="2587627"/>
          <a:ext cx="325437" cy="17328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15882</xdr:colOff>
      <xdr:row>16</xdr:row>
      <xdr:rowOff>39689</xdr:rowOff>
    </xdr:from>
    <xdr:to>
      <xdr:col>12</xdr:col>
      <xdr:colOff>15879</xdr:colOff>
      <xdr:row>17</xdr:row>
      <xdr:rowOff>57015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52757" y="2611439"/>
          <a:ext cx="238122" cy="176076"/>
        </a:xfrm>
        <a:prstGeom prst="rect">
          <a:avLst/>
        </a:prstGeom>
      </xdr:spPr>
    </xdr:pic>
    <xdr:clientData/>
  </xdr:twoCellAnchor>
  <xdr:twoCellAnchor editAs="oneCell">
    <xdr:from>
      <xdr:col>11</xdr:col>
      <xdr:colOff>230184</xdr:colOff>
      <xdr:row>16</xdr:row>
      <xdr:rowOff>23813</xdr:rowOff>
    </xdr:from>
    <xdr:to>
      <xdr:col>12</xdr:col>
      <xdr:colOff>232671</xdr:colOff>
      <xdr:row>17</xdr:row>
      <xdr:rowOff>71438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7059" y="2595563"/>
          <a:ext cx="240612" cy="206375"/>
        </a:xfrm>
        <a:prstGeom prst="rect">
          <a:avLst/>
        </a:prstGeom>
      </xdr:spPr>
    </xdr:pic>
    <xdr:clientData/>
  </xdr:twoCellAnchor>
  <xdr:twoCellAnchor editAs="oneCell">
    <xdr:from>
      <xdr:col>20</xdr:col>
      <xdr:colOff>166699</xdr:colOff>
      <xdr:row>16</xdr:row>
      <xdr:rowOff>1</xdr:rowOff>
    </xdr:from>
    <xdr:to>
      <xdr:col>21</xdr:col>
      <xdr:colOff>72381</xdr:colOff>
      <xdr:row>17</xdr:row>
      <xdr:rowOff>39688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246699" y="2571751"/>
          <a:ext cx="143807" cy="198437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142885</xdr:colOff>
      <xdr:row>16</xdr:row>
      <xdr:rowOff>7939</xdr:rowOff>
    </xdr:from>
    <xdr:to>
      <xdr:col>23</xdr:col>
      <xdr:colOff>95250</xdr:colOff>
      <xdr:row>17</xdr:row>
      <xdr:rowOff>52294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699135" y="2579689"/>
          <a:ext cx="190490" cy="203105"/>
        </a:xfrm>
        <a:prstGeom prst="rect">
          <a:avLst/>
        </a:prstGeom>
      </xdr:spPr>
    </xdr:pic>
    <xdr:clientData/>
  </xdr:twoCellAnchor>
  <xdr:twoCellAnchor editAs="oneCell">
    <xdr:from>
      <xdr:col>24</xdr:col>
      <xdr:colOff>158760</xdr:colOff>
      <xdr:row>16</xdr:row>
      <xdr:rowOff>0</xdr:rowOff>
    </xdr:from>
    <xdr:to>
      <xdr:col>25</xdr:col>
      <xdr:colOff>103189</xdr:colOff>
      <xdr:row>17</xdr:row>
      <xdr:rowOff>42654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191260" y="2571750"/>
          <a:ext cx="166679" cy="201404"/>
        </a:xfrm>
        <a:prstGeom prst="rect">
          <a:avLst/>
        </a:prstGeom>
      </xdr:spPr>
    </xdr:pic>
    <xdr:clientData/>
  </xdr:twoCellAnchor>
  <xdr:twoCellAnchor editAs="oneCell">
    <xdr:from>
      <xdr:col>26</xdr:col>
      <xdr:colOff>79381</xdr:colOff>
      <xdr:row>16</xdr:row>
      <xdr:rowOff>55567</xdr:rowOff>
    </xdr:from>
    <xdr:to>
      <xdr:col>27</xdr:col>
      <xdr:colOff>174629</xdr:colOff>
      <xdr:row>17</xdr:row>
      <xdr:rowOff>35333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588131" y="2627317"/>
          <a:ext cx="317498" cy="138516"/>
        </a:xfrm>
        <a:prstGeom prst="rect">
          <a:avLst/>
        </a:prstGeom>
      </xdr:spPr>
    </xdr:pic>
    <xdr:clientData/>
  </xdr:twoCellAnchor>
  <xdr:twoCellAnchor editAs="oneCell">
    <xdr:from>
      <xdr:col>28</xdr:col>
      <xdr:colOff>111118</xdr:colOff>
      <xdr:row>16</xdr:row>
      <xdr:rowOff>0</xdr:rowOff>
    </xdr:from>
    <xdr:to>
      <xdr:col>29</xdr:col>
      <xdr:colOff>121394</xdr:colOff>
      <xdr:row>17</xdr:row>
      <xdr:rowOff>38808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096118" y="2571750"/>
          <a:ext cx="248401" cy="197558"/>
        </a:xfrm>
        <a:prstGeom prst="rect">
          <a:avLst/>
        </a:prstGeom>
      </xdr:spPr>
    </xdr:pic>
    <xdr:clientData/>
  </xdr:twoCellAnchor>
  <xdr:twoCellAnchor editAs="oneCell">
    <xdr:from>
      <xdr:col>8</xdr:col>
      <xdr:colOff>206374</xdr:colOff>
      <xdr:row>4</xdr:row>
      <xdr:rowOff>7939</xdr:rowOff>
    </xdr:from>
    <xdr:to>
      <xdr:col>10</xdr:col>
      <xdr:colOff>78320</xdr:colOff>
      <xdr:row>6</xdr:row>
      <xdr:rowOff>2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4" y="928689"/>
          <a:ext cx="379946" cy="238126"/>
        </a:xfrm>
        <a:prstGeom prst="rect">
          <a:avLst/>
        </a:prstGeom>
      </xdr:spPr>
    </xdr:pic>
    <xdr:clientData/>
  </xdr:twoCellAnchor>
  <xdr:twoCellAnchor editAs="oneCell">
    <xdr:from>
      <xdr:col>9</xdr:col>
      <xdr:colOff>174623</xdr:colOff>
      <xdr:row>4</xdr:row>
      <xdr:rowOff>7936</xdr:rowOff>
    </xdr:from>
    <xdr:to>
      <xdr:col>11</xdr:col>
      <xdr:colOff>65217</xdr:colOff>
      <xdr:row>5</xdr:row>
      <xdr:rowOff>71436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48" y="928686"/>
          <a:ext cx="366844" cy="222250"/>
        </a:xfrm>
        <a:prstGeom prst="rect">
          <a:avLst/>
        </a:prstGeom>
      </xdr:spPr>
    </xdr:pic>
    <xdr:clientData/>
  </xdr:twoCellAnchor>
  <xdr:twoCellAnchor editAs="oneCell">
    <xdr:from>
      <xdr:col>33</xdr:col>
      <xdr:colOff>63497</xdr:colOff>
      <xdr:row>15</xdr:row>
      <xdr:rowOff>119063</xdr:rowOff>
    </xdr:from>
    <xdr:to>
      <xdr:col>34</xdr:col>
      <xdr:colOff>174622</xdr:colOff>
      <xdr:row>18</xdr:row>
      <xdr:rowOff>4292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47" y="2547938"/>
          <a:ext cx="381000" cy="27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31748</xdr:colOff>
      <xdr:row>16</xdr:row>
      <xdr:rowOff>7939</xdr:rowOff>
    </xdr:from>
    <xdr:to>
      <xdr:col>31</xdr:col>
      <xdr:colOff>254001</xdr:colOff>
      <xdr:row>18</xdr:row>
      <xdr:rowOff>1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8" y="2579689"/>
          <a:ext cx="460378" cy="238125"/>
        </a:xfrm>
        <a:prstGeom prst="rect">
          <a:avLst/>
        </a:prstGeom>
      </xdr:spPr>
    </xdr:pic>
    <xdr:clientData/>
  </xdr:twoCellAnchor>
  <xdr:twoCellAnchor editAs="oneCell">
    <xdr:from>
      <xdr:col>17</xdr:col>
      <xdr:colOff>7938</xdr:colOff>
      <xdr:row>15</xdr:row>
      <xdr:rowOff>134938</xdr:rowOff>
    </xdr:from>
    <xdr:to>
      <xdr:col>18</xdr:col>
      <xdr:colOff>31483</xdr:colOff>
      <xdr:row>17</xdr:row>
      <xdr:rowOff>7939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6" y="2563813"/>
          <a:ext cx="261670" cy="174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194897</xdr:colOff>
      <xdr:row>16</xdr:row>
      <xdr:rowOff>63500</xdr:rowOff>
    </xdr:from>
    <xdr:to>
      <xdr:col>19</xdr:col>
      <xdr:colOff>6410</xdr:colOff>
      <xdr:row>17</xdr:row>
      <xdr:rowOff>83322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522" y="2635250"/>
          <a:ext cx="287763" cy="17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233355</xdr:colOff>
      <xdr:row>4</xdr:row>
      <xdr:rowOff>39688</xdr:rowOff>
    </xdr:from>
    <xdr:to>
      <xdr:col>6</xdr:col>
      <xdr:colOff>233364</xdr:colOff>
      <xdr:row>6</xdr:row>
      <xdr:rowOff>1609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677980" y="960438"/>
          <a:ext cx="238134" cy="20798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23813</xdr:colOff>
      <xdr:row>4</xdr:row>
      <xdr:rowOff>7933</xdr:rowOff>
    </xdr:from>
    <xdr:to>
      <xdr:col>6</xdr:col>
      <xdr:colOff>58470</xdr:colOff>
      <xdr:row>4</xdr:row>
      <xdr:rowOff>158746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68438" y="928683"/>
          <a:ext cx="272782" cy="150813"/>
        </a:xfrm>
        <a:prstGeom prst="rect">
          <a:avLst/>
        </a:prstGeom>
      </xdr:spPr>
    </xdr:pic>
    <xdr:clientData/>
  </xdr:twoCellAnchor>
  <xdr:twoCellAnchor editAs="oneCell">
    <xdr:from>
      <xdr:col>18</xdr:col>
      <xdr:colOff>214309</xdr:colOff>
      <xdr:row>15</xdr:row>
      <xdr:rowOff>125566</xdr:rowOff>
    </xdr:from>
    <xdr:to>
      <xdr:col>19</xdr:col>
      <xdr:colOff>231918</xdr:colOff>
      <xdr:row>18</xdr:row>
      <xdr:rowOff>564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059" y="2554441"/>
          <a:ext cx="255734" cy="262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100802</xdr:colOff>
      <xdr:row>3</xdr:row>
      <xdr:rowOff>136526</xdr:rowOff>
    </xdr:from>
    <xdr:to>
      <xdr:col>35</xdr:col>
      <xdr:colOff>134936</xdr:colOff>
      <xdr:row>5</xdr:row>
      <xdr:rowOff>71438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6427" y="914401"/>
          <a:ext cx="272259" cy="236537"/>
        </a:xfrm>
        <a:prstGeom prst="rect">
          <a:avLst/>
        </a:prstGeom>
      </xdr:spPr>
    </xdr:pic>
    <xdr:clientData/>
  </xdr:twoCellAnchor>
  <xdr:twoCellAnchor editAs="oneCell">
    <xdr:from>
      <xdr:col>36</xdr:col>
      <xdr:colOff>127926</xdr:colOff>
      <xdr:row>3</xdr:row>
      <xdr:rowOff>137968</xdr:rowOff>
    </xdr:from>
    <xdr:to>
      <xdr:col>37</xdr:col>
      <xdr:colOff>121701</xdr:colOff>
      <xdr:row>5</xdr:row>
      <xdr:rowOff>71438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9801" y="915843"/>
          <a:ext cx="231900" cy="235095"/>
        </a:xfrm>
        <a:prstGeom prst="rect">
          <a:avLst/>
        </a:prstGeom>
      </xdr:spPr>
    </xdr:pic>
    <xdr:clientData/>
  </xdr:twoCellAnchor>
  <xdr:twoCellAnchor editAs="oneCell">
    <xdr:from>
      <xdr:col>37</xdr:col>
      <xdr:colOff>81814</xdr:colOff>
      <xdr:row>16</xdr:row>
      <xdr:rowOff>0</xdr:rowOff>
    </xdr:from>
    <xdr:to>
      <xdr:col>38</xdr:col>
      <xdr:colOff>150164</xdr:colOff>
      <xdr:row>17</xdr:row>
      <xdr:rowOff>80962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814" y="2571750"/>
          <a:ext cx="306475" cy="239712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16</xdr:row>
      <xdr:rowOff>30758</xdr:rowOff>
    </xdr:from>
    <xdr:to>
      <xdr:col>36</xdr:col>
      <xdr:colOff>192087</xdr:colOff>
      <xdr:row>17</xdr:row>
      <xdr:rowOff>43019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2602508"/>
          <a:ext cx="382587" cy="17101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126999</xdr:colOff>
      <xdr:row>3</xdr:row>
      <xdr:rowOff>131208</xdr:rowOff>
    </xdr:from>
    <xdr:to>
      <xdr:col>15</xdr:col>
      <xdr:colOff>117286</xdr:colOff>
      <xdr:row>5</xdr:row>
      <xdr:rowOff>77222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124" y="909083"/>
          <a:ext cx="339537" cy="2476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119065</xdr:colOff>
      <xdr:row>4</xdr:row>
      <xdr:rowOff>15876</xdr:rowOff>
    </xdr:from>
    <xdr:to>
      <xdr:col>2</xdr:col>
      <xdr:colOff>119062</xdr:colOff>
      <xdr:row>5</xdr:row>
      <xdr:rowOff>71436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253" y="936626"/>
          <a:ext cx="238122" cy="214310"/>
        </a:xfrm>
        <a:prstGeom prst="rect">
          <a:avLst/>
        </a:prstGeom>
      </xdr:spPr>
    </xdr:pic>
    <xdr:clientData/>
  </xdr:twoCellAnchor>
  <xdr:twoCellAnchor editAs="oneCell">
    <xdr:from>
      <xdr:col>3</xdr:col>
      <xdr:colOff>134947</xdr:colOff>
      <xdr:row>4</xdr:row>
      <xdr:rowOff>0</xdr:rowOff>
    </xdr:from>
    <xdr:to>
      <xdr:col>4</xdr:col>
      <xdr:colOff>111125</xdr:colOff>
      <xdr:row>5</xdr:row>
      <xdr:rowOff>81695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322" y="920750"/>
          <a:ext cx="214303" cy="240445"/>
        </a:xfrm>
        <a:prstGeom prst="rect">
          <a:avLst/>
        </a:prstGeom>
      </xdr:spPr>
    </xdr:pic>
    <xdr:clientData/>
  </xdr:twoCellAnchor>
  <xdr:twoCellAnchor editAs="oneCell">
    <xdr:from>
      <xdr:col>5</xdr:col>
      <xdr:colOff>269868</xdr:colOff>
      <xdr:row>4</xdr:row>
      <xdr:rowOff>39688</xdr:rowOff>
    </xdr:from>
    <xdr:to>
      <xdr:col>7</xdr:col>
      <xdr:colOff>3177</xdr:colOff>
      <xdr:row>6</xdr:row>
      <xdr:rowOff>1609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2931" y="960438"/>
          <a:ext cx="238134" cy="200046"/>
        </a:xfrm>
        <a:prstGeom prst="rect">
          <a:avLst/>
        </a:prstGeom>
      </xdr:spPr>
    </xdr:pic>
    <xdr:clientData/>
  </xdr:twoCellAnchor>
  <xdr:twoCellAnchor editAs="oneCell">
    <xdr:from>
      <xdr:col>7</xdr:col>
      <xdr:colOff>23814</xdr:colOff>
      <xdr:row>4</xdr:row>
      <xdr:rowOff>19483</xdr:rowOff>
    </xdr:from>
    <xdr:to>
      <xdr:col>7</xdr:col>
      <xdr:colOff>263279</xdr:colOff>
      <xdr:row>5</xdr:row>
      <xdr:rowOff>63501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627" y="940233"/>
          <a:ext cx="239465" cy="202768"/>
        </a:xfrm>
        <a:prstGeom prst="rect">
          <a:avLst/>
        </a:prstGeom>
      </xdr:spPr>
    </xdr:pic>
    <xdr:clientData/>
  </xdr:twoCellAnchor>
  <xdr:twoCellAnchor editAs="oneCell">
    <xdr:from>
      <xdr:col>8</xdr:col>
      <xdr:colOff>47636</xdr:colOff>
      <xdr:row>4</xdr:row>
      <xdr:rowOff>7939</xdr:rowOff>
    </xdr:from>
    <xdr:to>
      <xdr:col>8</xdr:col>
      <xdr:colOff>243637</xdr:colOff>
      <xdr:row>6</xdr:row>
      <xdr:rowOff>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00324" y="928689"/>
          <a:ext cx="196001" cy="230186"/>
        </a:xfrm>
        <a:prstGeom prst="rect">
          <a:avLst/>
        </a:prstGeom>
      </xdr:spPr>
    </xdr:pic>
    <xdr:clientData/>
  </xdr:twoCellAnchor>
  <xdr:twoCellAnchor editAs="oneCell">
    <xdr:from>
      <xdr:col>11</xdr:col>
      <xdr:colOff>134947</xdr:colOff>
      <xdr:row>4</xdr:row>
      <xdr:rowOff>0</xdr:rowOff>
    </xdr:from>
    <xdr:to>
      <xdr:col>12</xdr:col>
      <xdr:colOff>103188</xdr:colOff>
      <xdr:row>5</xdr:row>
      <xdr:rowOff>80484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71822" y="920750"/>
          <a:ext cx="206366" cy="239234"/>
        </a:xfrm>
        <a:prstGeom prst="rect">
          <a:avLst/>
        </a:prstGeom>
      </xdr:spPr>
    </xdr:pic>
    <xdr:clientData/>
  </xdr:twoCellAnchor>
  <xdr:twoCellAnchor editAs="oneCell">
    <xdr:from>
      <xdr:col>16</xdr:col>
      <xdr:colOff>204802</xdr:colOff>
      <xdr:row>4</xdr:row>
      <xdr:rowOff>7938</xdr:rowOff>
    </xdr:from>
    <xdr:to>
      <xdr:col>18</xdr:col>
      <xdr:colOff>30165</xdr:colOff>
      <xdr:row>5</xdr:row>
      <xdr:rowOff>60651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5302" y="928688"/>
          <a:ext cx="301613" cy="211463"/>
        </a:xfrm>
        <a:prstGeom prst="rect">
          <a:avLst/>
        </a:prstGeom>
      </xdr:spPr>
    </xdr:pic>
    <xdr:clientData/>
  </xdr:twoCellAnchor>
  <xdr:twoCellAnchor editAs="oneCell">
    <xdr:from>
      <xdr:col>19</xdr:col>
      <xdr:colOff>55567</xdr:colOff>
      <xdr:row>4</xdr:row>
      <xdr:rowOff>31753</xdr:rowOff>
    </xdr:from>
    <xdr:to>
      <xdr:col>20</xdr:col>
      <xdr:colOff>182564</xdr:colOff>
      <xdr:row>5</xdr:row>
      <xdr:rowOff>64415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70442" y="952503"/>
          <a:ext cx="365122" cy="191412"/>
        </a:xfrm>
        <a:prstGeom prst="rect">
          <a:avLst/>
        </a:prstGeom>
      </xdr:spPr>
    </xdr:pic>
    <xdr:clientData/>
  </xdr:twoCellAnchor>
  <xdr:twoCellAnchor editAs="oneCell">
    <xdr:from>
      <xdr:col>21</xdr:col>
      <xdr:colOff>188916</xdr:colOff>
      <xdr:row>3</xdr:row>
      <xdr:rowOff>134939</xdr:rowOff>
    </xdr:from>
    <xdr:to>
      <xdr:col>23</xdr:col>
      <xdr:colOff>27897</xdr:colOff>
      <xdr:row>5</xdr:row>
      <xdr:rowOff>47626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80041" y="912814"/>
          <a:ext cx="315231" cy="214312"/>
        </a:xfrm>
        <a:prstGeom prst="rect">
          <a:avLst/>
        </a:prstGeom>
      </xdr:spPr>
    </xdr:pic>
    <xdr:clientData/>
  </xdr:twoCellAnchor>
  <xdr:twoCellAnchor editAs="oneCell">
    <xdr:from>
      <xdr:col>24</xdr:col>
      <xdr:colOff>39690</xdr:colOff>
      <xdr:row>4</xdr:row>
      <xdr:rowOff>31753</xdr:rowOff>
    </xdr:from>
    <xdr:to>
      <xdr:col>25</xdr:col>
      <xdr:colOff>190501</xdr:colOff>
      <xdr:row>5</xdr:row>
      <xdr:rowOff>69172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45190" y="952503"/>
          <a:ext cx="373061" cy="196169"/>
        </a:xfrm>
        <a:prstGeom prst="rect">
          <a:avLst/>
        </a:prstGeom>
      </xdr:spPr>
    </xdr:pic>
    <xdr:clientData/>
  </xdr:twoCellAnchor>
  <xdr:twoCellAnchor editAs="oneCell">
    <xdr:from>
      <xdr:col>26</xdr:col>
      <xdr:colOff>87319</xdr:colOff>
      <xdr:row>4</xdr:row>
      <xdr:rowOff>7938</xdr:rowOff>
    </xdr:from>
    <xdr:to>
      <xdr:col>27</xdr:col>
      <xdr:colOff>150817</xdr:colOff>
      <xdr:row>5</xdr:row>
      <xdr:rowOff>45711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7319" y="928688"/>
          <a:ext cx="285748" cy="196523"/>
        </a:xfrm>
        <a:prstGeom prst="rect">
          <a:avLst/>
        </a:prstGeom>
      </xdr:spPr>
    </xdr:pic>
    <xdr:clientData/>
  </xdr:twoCellAnchor>
  <xdr:twoCellAnchor editAs="oneCell">
    <xdr:from>
      <xdr:col>28</xdr:col>
      <xdr:colOff>183317</xdr:colOff>
      <xdr:row>4</xdr:row>
      <xdr:rowOff>2299</xdr:rowOff>
    </xdr:from>
    <xdr:to>
      <xdr:col>29</xdr:col>
      <xdr:colOff>53716</xdr:colOff>
      <xdr:row>5</xdr:row>
      <xdr:rowOff>74163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7736435">
          <a:off x="6916772" y="984094"/>
          <a:ext cx="230614" cy="108524"/>
        </a:xfrm>
        <a:prstGeom prst="rect">
          <a:avLst/>
        </a:prstGeom>
      </xdr:spPr>
    </xdr:pic>
    <xdr:clientData/>
  </xdr:twoCellAnchor>
  <xdr:twoCellAnchor editAs="oneCell">
    <xdr:from>
      <xdr:col>29</xdr:col>
      <xdr:colOff>197532</xdr:colOff>
      <xdr:row>4</xdr:row>
      <xdr:rowOff>15870</xdr:rowOff>
    </xdr:from>
    <xdr:to>
      <xdr:col>30</xdr:col>
      <xdr:colOff>206385</xdr:colOff>
      <xdr:row>5</xdr:row>
      <xdr:rowOff>63498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30157" y="936620"/>
          <a:ext cx="246978" cy="206378"/>
        </a:xfrm>
        <a:prstGeom prst="rect">
          <a:avLst/>
        </a:prstGeom>
      </xdr:spPr>
    </xdr:pic>
    <xdr:clientData/>
  </xdr:twoCellAnchor>
  <xdr:twoCellAnchor editAs="oneCell">
    <xdr:from>
      <xdr:col>31</xdr:col>
      <xdr:colOff>87319</xdr:colOff>
      <xdr:row>4</xdr:row>
      <xdr:rowOff>47627</xdr:rowOff>
    </xdr:from>
    <xdr:to>
      <xdr:col>33</xdr:col>
      <xdr:colOff>190504</xdr:colOff>
      <xdr:row>5</xdr:row>
      <xdr:rowOff>49034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96194" y="968377"/>
          <a:ext cx="373060" cy="16015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15877</xdr:colOff>
      <xdr:row>20</xdr:row>
      <xdr:rowOff>7938</xdr:rowOff>
    </xdr:from>
    <xdr:to>
      <xdr:col>2</xdr:col>
      <xdr:colOff>39688</xdr:colOff>
      <xdr:row>21</xdr:row>
      <xdr:rowOff>34226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9440" y="2579688"/>
          <a:ext cx="261936" cy="185038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20</xdr:row>
      <xdr:rowOff>70096</xdr:rowOff>
    </xdr:from>
    <xdr:to>
      <xdr:col>2</xdr:col>
      <xdr:colOff>218996</xdr:colOff>
      <xdr:row>21</xdr:row>
      <xdr:rowOff>63498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0253" y="3245096"/>
          <a:ext cx="218993" cy="15215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31745</xdr:colOff>
      <xdr:row>20</xdr:row>
      <xdr:rowOff>19341</xdr:rowOff>
    </xdr:from>
    <xdr:to>
      <xdr:col>4</xdr:col>
      <xdr:colOff>55563</xdr:colOff>
      <xdr:row>21</xdr:row>
      <xdr:rowOff>39523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35058" y="2591091"/>
          <a:ext cx="261943" cy="178932"/>
        </a:xfrm>
        <a:prstGeom prst="rect">
          <a:avLst/>
        </a:prstGeom>
      </xdr:spPr>
    </xdr:pic>
    <xdr:clientData/>
  </xdr:twoCellAnchor>
  <xdr:twoCellAnchor editAs="oneCell">
    <xdr:from>
      <xdr:col>4</xdr:col>
      <xdr:colOff>77644</xdr:colOff>
      <xdr:row>20</xdr:row>
      <xdr:rowOff>16963</xdr:rowOff>
    </xdr:from>
    <xdr:to>
      <xdr:col>4</xdr:col>
      <xdr:colOff>196760</xdr:colOff>
      <xdr:row>21</xdr:row>
      <xdr:rowOff>63513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861427">
          <a:off x="1407740" y="2631805"/>
          <a:ext cx="205300" cy="119116"/>
        </a:xfrm>
        <a:prstGeom prst="rect">
          <a:avLst/>
        </a:prstGeom>
      </xdr:spPr>
    </xdr:pic>
    <xdr:clientData/>
  </xdr:twoCellAnchor>
  <xdr:twoCellAnchor editAs="oneCell">
    <xdr:from>
      <xdr:col>5</xdr:col>
      <xdr:colOff>63504</xdr:colOff>
      <xdr:row>19</xdr:row>
      <xdr:rowOff>79378</xdr:rowOff>
    </xdr:from>
    <xdr:to>
      <xdr:col>6</xdr:col>
      <xdr:colOff>174627</xdr:colOff>
      <xdr:row>22</xdr:row>
      <xdr:rowOff>39687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29" y="3111503"/>
          <a:ext cx="349248" cy="349247"/>
        </a:xfrm>
        <a:prstGeom prst="rect">
          <a:avLst/>
        </a:prstGeom>
      </xdr:spPr>
    </xdr:pic>
    <xdr:clientData/>
  </xdr:twoCellAnchor>
  <xdr:twoCellAnchor editAs="oneCell">
    <xdr:from>
      <xdr:col>7</xdr:col>
      <xdr:colOff>134944</xdr:colOff>
      <xdr:row>20</xdr:row>
      <xdr:rowOff>7939</xdr:rowOff>
    </xdr:from>
    <xdr:to>
      <xdr:col>8</xdr:col>
      <xdr:colOff>150819</xdr:colOff>
      <xdr:row>21</xdr:row>
      <xdr:rowOff>57608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55819" y="3182939"/>
          <a:ext cx="285750" cy="208419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119071</xdr:colOff>
      <xdr:row>20</xdr:row>
      <xdr:rowOff>15876</xdr:rowOff>
    </xdr:from>
    <xdr:to>
      <xdr:col>10</xdr:col>
      <xdr:colOff>127002</xdr:colOff>
      <xdr:row>21</xdr:row>
      <xdr:rowOff>57263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79696" y="3190876"/>
          <a:ext cx="246056" cy="200137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95256</xdr:colOff>
      <xdr:row>20</xdr:row>
      <xdr:rowOff>7939</xdr:rowOff>
    </xdr:from>
    <xdr:to>
      <xdr:col>14</xdr:col>
      <xdr:colOff>30331</xdr:colOff>
      <xdr:row>21</xdr:row>
      <xdr:rowOff>31751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08381" y="3182939"/>
          <a:ext cx="173200" cy="182562"/>
        </a:xfrm>
        <a:prstGeom prst="rect">
          <a:avLst/>
        </a:prstGeom>
      </xdr:spPr>
    </xdr:pic>
    <xdr:clientData/>
  </xdr:twoCellAnchor>
  <xdr:twoCellAnchor editAs="oneCell">
    <xdr:from>
      <xdr:col>15</xdr:col>
      <xdr:colOff>79380</xdr:colOff>
      <xdr:row>20</xdr:row>
      <xdr:rowOff>15877</xdr:rowOff>
    </xdr:from>
    <xdr:to>
      <xdr:col>16</xdr:col>
      <xdr:colOff>166692</xdr:colOff>
      <xdr:row>21</xdr:row>
      <xdr:rowOff>30412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41755" y="3190877"/>
          <a:ext cx="325437" cy="17328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15882</xdr:colOff>
      <xdr:row>20</xdr:row>
      <xdr:rowOff>31752</xdr:rowOff>
    </xdr:from>
    <xdr:to>
      <xdr:col>12</xdr:col>
      <xdr:colOff>15879</xdr:colOff>
      <xdr:row>21</xdr:row>
      <xdr:rowOff>49078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7" y="3206752"/>
          <a:ext cx="238122" cy="176076"/>
        </a:xfrm>
        <a:prstGeom prst="rect">
          <a:avLst/>
        </a:prstGeom>
      </xdr:spPr>
    </xdr:pic>
    <xdr:clientData/>
  </xdr:twoCellAnchor>
  <xdr:twoCellAnchor editAs="oneCell">
    <xdr:from>
      <xdr:col>11</xdr:col>
      <xdr:colOff>230185</xdr:colOff>
      <xdr:row>20</xdr:row>
      <xdr:rowOff>15876</xdr:rowOff>
    </xdr:from>
    <xdr:to>
      <xdr:col>12</xdr:col>
      <xdr:colOff>232672</xdr:colOff>
      <xdr:row>21</xdr:row>
      <xdr:rowOff>63501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67060" y="3190876"/>
          <a:ext cx="240612" cy="206375"/>
        </a:xfrm>
        <a:prstGeom prst="rect">
          <a:avLst/>
        </a:prstGeom>
      </xdr:spPr>
    </xdr:pic>
    <xdr:clientData/>
  </xdr:twoCellAnchor>
  <xdr:twoCellAnchor editAs="oneCell">
    <xdr:from>
      <xdr:col>20</xdr:col>
      <xdr:colOff>174637</xdr:colOff>
      <xdr:row>20</xdr:row>
      <xdr:rowOff>1</xdr:rowOff>
    </xdr:from>
    <xdr:to>
      <xdr:col>21</xdr:col>
      <xdr:colOff>80319</xdr:colOff>
      <xdr:row>21</xdr:row>
      <xdr:rowOff>39688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27637" y="3175001"/>
          <a:ext cx="143807" cy="198437"/>
        </a:xfrm>
        <a:prstGeom prst="rect">
          <a:avLst/>
        </a:prstGeom>
      </xdr:spPr>
    </xdr:pic>
    <xdr:clientData/>
  </xdr:twoCellAnchor>
  <xdr:twoCellAnchor editAs="oneCell">
    <xdr:from>
      <xdr:col>22</xdr:col>
      <xdr:colOff>150823</xdr:colOff>
      <xdr:row>20</xdr:row>
      <xdr:rowOff>7939</xdr:rowOff>
    </xdr:from>
    <xdr:to>
      <xdr:col>23</xdr:col>
      <xdr:colOff>103188</xdr:colOff>
      <xdr:row>21</xdr:row>
      <xdr:rowOff>52294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80073" y="3182939"/>
          <a:ext cx="190490" cy="203105"/>
        </a:xfrm>
        <a:prstGeom prst="rect">
          <a:avLst/>
        </a:prstGeom>
      </xdr:spPr>
    </xdr:pic>
    <xdr:clientData/>
  </xdr:twoCellAnchor>
  <xdr:twoCellAnchor editAs="oneCell">
    <xdr:from>
      <xdr:col>24</xdr:col>
      <xdr:colOff>158760</xdr:colOff>
      <xdr:row>20</xdr:row>
      <xdr:rowOff>0</xdr:rowOff>
    </xdr:from>
    <xdr:to>
      <xdr:col>25</xdr:col>
      <xdr:colOff>103189</xdr:colOff>
      <xdr:row>21</xdr:row>
      <xdr:rowOff>42654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64260" y="3175000"/>
          <a:ext cx="166679" cy="201404"/>
        </a:xfrm>
        <a:prstGeom prst="rect">
          <a:avLst/>
        </a:prstGeom>
      </xdr:spPr>
    </xdr:pic>
    <xdr:clientData/>
  </xdr:twoCellAnchor>
  <xdr:twoCellAnchor editAs="oneCell">
    <xdr:from>
      <xdr:col>26</xdr:col>
      <xdr:colOff>71443</xdr:colOff>
      <xdr:row>20</xdr:row>
      <xdr:rowOff>55567</xdr:rowOff>
    </xdr:from>
    <xdr:to>
      <xdr:col>27</xdr:col>
      <xdr:colOff>166691</xdr:colOff>
      <xdr:row>21</xdr:row>
      <xdr:rowOff>35333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21443" y="3230567"/>
          <a:ext cx="317498" cy="138516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119056</xdr:colOff>
      <xdr:row>20</xdr:row>
      <xdr:rowOff>0</xdr:rowOff>
    </xdr:from>
    <xdr:to>
      <xdr:col>29</xdr:col>
      <xdr:colOff>129332</xdr:colOff>
      <xdr:row>21</xdr:row>
      <xdr:rowOff>38808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913556" y="3175000"/>
          <a:ext cx="248401" cy="197558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4</xdr:row>
      <xdr:rowOff>7933</xdr:rowOff>
    </xdr:from>
    <xdr:to>
      <xdr:col>6</xdr:col>
      <xdr:colOff>50532</xdr:colOff>
      <xdr:row>4</xdr:row>
      <xdr:rowOff>158746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658938" y="928683"/>
          <a:ext cx="272782" cy="150813"/>
        </a:xfrm>
        <a:prstGeom prst="rect">
          <a:avLst/>
        </a:prstGeom>
      </xdr:spPr>
    </xdr:pic>
    <xdr:clientData/>
  </xdr:twoCellAnchor>
  <xdr:twoCellAnchor editAs="oneCell">
    <xdr:from>
      <xdr:col>8</xdr:col>
      <xdr:colOff>198436</xdr:colOff>
      <xdr:row>4</xdr:row>
      <xdr:rowOff>7939</xdr:rowOff>
    </xdr:from>
    <xdr:to>
      <xdr:col>10</xdr:col>
      <xdr:colOff>70382</xdr:colOff>
      <xdr:row>6</xdr:row>
      <xdr:rowOff>2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6" y="928689"/>
          <a:ext cx="379946" cy="238126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166684</xdr:colOff>
      <xdr:row>4</xdr:row>
      <xdr:rowOff>7936</xdr:rowOff>
    </xdr:from>
    <xdr:to>
      <xdr:col>11</xdr:col>
      <xdr:colOff>57278</xdr:colOff>
      <xdr:row>5</xdr:row>
      <xdr:rowOff>71436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309" y="928686"/>
          <a:ext cx="366844" cy="222250"/>
        </a:xfrm>
        <a:prstGeom prst="rect">
          <a:avLst/>
        </a:prstGeom>
      </xdr:spPr>
    </xdr:pic>
    <xdr:clientData/>
  </xdr:twoCellAnchor>
  <xdr:twoCellAnchor editAs="oneCell">
    <xdr:from>
      <xdr:col>33</xdr:col>
      <xdr:colOff>63497</xdr:colOff>
      <xdr:row>19</xdr:row>
      <xdr:rowOff>119063</xdr:rowOff>
    </xdr:from>
    <xdr:to>
      <xdr:col>34</xdr:col>
      <xdr:colOff>174622</xdr:colOff>
      <xdr:row>22</xdr:row>
      <xdr:rowOff>4292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2247" y="3151188"/>
          <a:ext cx="381000" cy="27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31748</xdr:colOff>
      <xdr:row>20</xdr:row>
      <xdr:rowOff>7939</xdr:rowOff>
    </xdr:from>
    <xdr:to>
      <xdr:col>31</xdr:col>
      <xdr:colOff>253999</xdr:colOff>
      <xdr:row>22</xdr:row>
      <xdr:rowOff>1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498" y="3182939"/>
          <a:ext cx="460376" cy="238125"/>
        </a:xfrm>
        <a:prstGeom prst="rect">
          <a:avLst/>
        </a:prstGeom>
      </xdr:spPr>
    </xdr:pic>
    <xdr:clientData/>
  </xdr:twoCellAnchor>
  <xdr:twoCellAnchor editAs="oneCell">
    <xdr:from>
      <xdr:col>17</xdr:col>
      <xdr:colOff>7938</xdr:colOff>
      <xdr:row>19</xdr:row>
      <xdr:rowOff>136370</xdr:rowOff>
    </xdr:from>
    <xdr:to>
      <xdr:col>18</xdr:col>
      <xdr:colOff>31483</xdr:colOff>
      <xdr:row>21</xdr:row>
      <xdr:rowOff>9371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626" y="3168495"/>
          <a:ext cx="261670" cy="174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202835</xdr:colOff>
      <xdr:row>20</xdr:row>
      <xdr:rowOff>64932</xdr:rowOff>
    </xdr:from>
    <xdr:to>
      <xdr:col>19</xdr:col>
      <xdr:colOff>14348</xdr:colOff>
      <xdr:row>21</xdr:row>
      <xdr:rowOff>84754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460" y="3239932"/>
          <a:ext cx="287763" cy="17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119064</xdr:colOff>
      <xdr:row>3</xdr:row>
      <xdr:rowOff>134937</xdr:rowOff>
    </xdr:from>
    <xdr:to>
      <xdr:col>15</xdr:col>
      <xdr:colOff>109351</xdr:colOff>
      <xdr:row>5</xdr:row>
      <xdr:rowOff>80951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189" y="912812"/>
          <a:ext cx="339537" cy="247639"/>
        </a:xfrm>
        <a:prstGeom prst="rect">
          <a:avLst/>
        </a:prstGeom>
      </xdr:spPr>
    </xdr:pic>
    <xdr:clientData/>
  </xdr:twoCellAnchor>
  <xdr:twoCellAnchor editAs="oneCell">
    <xdr:from>
      <xdr:col>34</xdr:col>
      <xdr:colOff>95250</xdr:colOff>
      <xdr:row>3</xdr:row>
      <xdr:rowOff>134938</xdr:rowOff>
    </xdr:from>
    <xdr:to>
      <xdr:col>35</xdr:col>
      <xdr:colOff>129384</xdr:colOff>
      <xdr:row>5</xdr:row>
      <xdr:rowOff>69850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912813"/>
          <a:ext cx="272259" cy="236537"/>
        </a:xfrm>
        <a:prstGeom prst="rect">
          <a:avLst/>
        </a:prstGeom>
      </xdr:spPr>
    </xdr:pic>
    <xdr:clientData/>
  </xdr:twoCellAnchor>
  <xdr:twoCellAnchor editAs="oneCell">
    <xdr:from>
      <xdr:col>36</xdr:col>
      <xdr:colOff>127000</xdr:colOff>
      <xdr:row>3</xdr:row>
      <xdr:rowOff>134939</xdr:rowOff>
    </xdr:from>
    <xdr:to>
      <xdr:col>37</xdr:col>
      <xdr:colOff>120775</xdr:colOff>
      <xdr:row>5</xdr:row>
      <xdr:rowOff>68409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1875" y="912814"/>
          <a:ext cx="231900" cy="235095"/>
        </a:xfrm>
        <a:prstGeom prst="rect">
          <a:avLst/>
        </a:prstGeom>
      </xdr:spPr>
    </xdr:pic>
    <xdr:clientData/>
  </xdr:twoCellAnchor>
  <xdr:twoCellAnchor editAs="oneCell">
    <xdr:from>
      <xdr:col>18</xdr:col>
      <xdr:colOff>214309</xdr:colOff>
      <xdr:row>19</xdr:row>
      <xdr:rowOff>126998</xdr:rowOff>
    </xdr:from>
    <xdr:to>
      <xdr:col>19</xdr:col>
      <xdr:colOff>231918</xdr:colOff>
      <xdr:row>22</xdr:row>
      <xdr:rowOff>408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59" y="3159123"/>
          <a:ext cx="255734" cy="262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81814</xdr:colOff>
      <xdr:row>20</xdr:row>
      <xdr:rowOff>0</xdr:rowOff>
    </xdr:from>
    <xdr:to>
      <xdr:col>38</xdr:col>
      <xdr:colOff>150164</xdr:colOff>
      <xdr:row>21</xdr:row>
      <xdr:rowOff>80962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814" y="3175000"/>
          <a:ext cx="306475" cy="239712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20</xdr:row>
      <xdr:rowOff>30758</xdr:rowOff>
    </xdr:from>
    <xdr:to>
      <xdr:col>36</xdr:col>
      <xdr:colOff>192087</xdr:colOff>
      <xdr:row>21</xdr:row>
      <xdr:rowOff>43019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3205758"/>
          <a:ext cx="382587" cy="1710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119065</xdr:colOff>
      <xdr:row>4</xdr:row>
      <xdr:rowOff>15876</xdr:rowOff>
    </xdr:from>
    <xdr:to>
      <xdr:col>2</xdr:col>
      <xdr:colOff>119062</xdr:colOff>
      <xdr:row>5</xdr:row>
      <xdr:rowOff>71436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5" y="625476"/>
          <a:ext cx="238122" cy="217485"/>
        </a:xfrm>
        <a:prstGeom prst="rect">
          <a:avLst/>
        </a:prstGeom>
      </xdr:spPr>
    </xdr:pic>
    <xdr:clientData/>
  </xdr:twoCellAnchor>
  <xdr:twoCellAnchor editAs="oneCell">
    <xdr:from>
      <xdr:col>3</xdr:col>
      <xdr:colOff>134947</xdr:colOff>
      <xdr:row>4</xdr:row>
      <xdr:rowOff>0</xdr:rowOff>
    </xdr:from>
    <xdr:to>
      <xdr:col>4</xdr:col>
      <xdr:colOff>111125</xdr:colOff>
      <xdr:row>5</xdr:row>
      <xdr:rowOff>81695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497" y="609600"/>
          <a:ext cx="214303" cy="24362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23814</xdr:colOff>
      <xdr:row>4</xdr:row>
      <xdr:rowOff>19483</xdr:rowOff>
    </xdr:from>
    <xdr:to>
      <xdr:col>7</xdr:col>
      <xdr:colOff>263279</xdr:colOff>
      <xdr:row>5</xdr:row>
      <xdr:rowOff>63501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47864" y="629083"/>
          <a:ext cx="239465" cy="205943"/>
        </a:xfrm>
        <a:prstGeom prst="rect">
          <a:avLst/>
        </a:prstGeom>
      </xdr:spPr>
    </xdr:pic>
    <xdr:clientData/>
  </xdr:twoCellAnchor>
  <xdr:twoCellAnchor editAs="oneCell">
    <xdr:from>
      <xdr:col>8</xdr:col>
      <xdr:colOff>47636</xdr:colOff>
      <xdr:row>4</xdr:row>
      <xdr:rowOff>7939</xdr:rowOff>
    </xdr:from>
    <xdr:to>
      <xdr:col>8</xdr:col>
      <xdr:colOff>243637</xdr:colOff>
      <xdr:row>6</xdr:row>
      <xdr:rowOff>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8386" y="617539"/>
          <a:ext cx="196001" cy="239711"/>
        </a:xfrm>
        <a:prstGeom prst="rect">
          <a:avLst/>
        </a:prstGeom>
      </xdr:spPr>
    </xdr:pic>
    <xdr:clientData/>
  </xdr:twoCellAnchor>
  <xdr:twoCellAnchor editAs="oneCell">
    <xdr:from>
      <xdr:col>11</xdr:col>
      <xdr:colOff>134947</xdr:colOff>
      <xdr:row>4</xdr:row>
      <xdr:rowOff>0</xdr:rowOff>
    </xdr:from>
    <xdr:to>
      <xdr:col>12</xdr:col>
      <xdr:colOff>103188</xdr:colOff>
      <xdr:row>5</xdr:row>
      <xdr:rowOff>80484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8647" y="609600"/>
          <a:ext cx="206366" cy="2424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196864</xdr:colOff>
      <xdr:row>4</xdr:row>
      <xdr:rowOff>7938</xdr:rowOff>
    </xdr:from>
    <xdr:to>
      <xdr:col>18</xdr:col>
      <xdr:colOff>22227</xdr:colOff>
      <xdr:row>5</xdr:row>
      <xdr:rowOff>60651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97364" y="617538"/>
          <a:ext cx="301613" cy="214638"/>
        </a:xfrm>
        <a:prstGeom prst="rect">
          <a:avLst/>
        </a:prstGeom>
      </xdr:spPr>
    </xdr:pic>
    <xdr:clientData/>
  </xdr:twoCellAnchor>
  <xdr:twoCellAnchor editAs="oneCell">
    <xdr:from>
      <xdr:col>19</xdr:col>
      <xdr:colOff>55567</xdr:colOff>
      <xdr:row>4</xdr:row>
      <xdr:rowOff>31753</xdr:rowOff>
    </xdr:from>
    <xdr:to>
      <xdr:col>20</xdr:col>
      <xdr:colOff>182564</xdr:colOff>
      <xdr:row>5</xdr:row>
      <xdr:rowOff>64415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70442" y="641353"/>
          <a:ext cx="365122" cy="194587"/>
        </a:xfrm>
        <a:prstGeom prst="rect">
          <a:avLst/>
        </a:prstGeom>
      </xdr:spPr>
    </xdr:pic>
    <xdr:clientData/>
  </xdr:twoCellAnchor>
  <xdr:twoCellAnchor editAs="oneCell">
    <xdr:from>
      <xdr:col>21</xdr:col>
      <xdr:colOff>180978</xdr:colOff>
      <xdr:row>3</xdr:row>
      <xdr:rowOff>134939</xdr:rowOff>
    </xdr:from>
    <xdr:to>
      <xdr:col>23</xdr:col>
      <xdr:colOff>19959</xdr:colOff>
      <xdr:row>5</xdr:row>
      <xdr:rowOff>47626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372103" y="601664"/>
          <a:ext cx="315231" cy="217487"/>
        </a:xfrm>
        <a:prstGeom prst="rect">
          <a:avLst/>
        </a:prstGeom>
      </xdr:spPr>
    </xdr:pic>
    <xdr:clientData/>
  </xdr:twoCellAnchor>
  <xdr:twoCellAnchor editAs="oneCell">
    <xdr:from>
      <xdr:col>24</xdr:col>
      <xdr:colOff>55566</xdr:colOff>
      <xdr:row>4</xdr:row>
      <xdr:rowOff>31753</xdr:rowOff>
    </xdr:from>
    <xdr:to>
      <xdr:col>25</xdr:col>
      <xdr:colOff>206377</xdr:colOff>
      <xdr:row>5</xdr:row>
      <xdr:rowOff>69172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61066" y="641353"/>
          <a:ext cx="369886" cy="199344"/>
        </a:xfrm>
        <a:prstGeom prst="rect">
          <a:avLst/>
        </a:prstGeom>
      </xdr:spPr>
    </xdr:pic>
    <xdr:clientData/>
  </xdr:twoCellAnchor>
  <xdr:twoCellAnchor editAs="oneCell">
    <xdr:from>
      <xdr:col>26</xdr:col>
      <xdr:colOff>87319</xdr:colOff>
      <xdr:row>4</xdr:row>
      <xdr:rowOff>7938</xdr:rowOff>
    </xdr:from>
    <xdr:to>
      <xdr:col>27</xdr:col>
      <xdr:colOff>150817</xdr:colOff>
      <xdr:row>5</xdr:row>
      <xdr:rowOff>45711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430969" y="617538"/>
          <a:ext cx="282573" cy="199698"/>
        </a:xfrm>
        <a:prstGeom prst="rect">
          <a:avLst/>
        </a:prstGeom>
      </xdr:spPr>
    </xdr:pic>
    <xdr:clientData/>
  </xdr:twoCellAnchor>
  <xdr:twoCellAnchor editAs="oneCell">
    <xdr:from>
      <xdr:col>28</xdr:col>
      <xdr:colOff>183317</xdr:colOff>
      <xdr:row>4</xdr:row>
      <xdr:rowOff>2299</xdr:rowOff>
    </xdr:from>
    <xdr:to>
      <xdr:col>29</xdr:col>
      <xdr:colOff>53716</xdr:colOff>
      <xdr:row>5</xdr:row>
      <xdr:rowOff>74163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7736435">
          <a:off x="6902484" y="674532"/>
          <a:ext cx="233789" cy="108524"/>
        </a:xfrm>
        <a:prstGeom prst="rect">
          <a:avLst/>
        </a:prstGeom>
      </xdr:spPr>
    </xdr:pic>
    <xdr:clientData/>
  </xdr:twoCellAnchor>
  <xdr:twoCellAnchor editAs="oneCell">
    <xdr:from>
      <xdr:col>29</xdr:col>
      <xdr:colOff>197532</xdr:colOff>
      <xdr:row>4</xdr:row>
      <xdr:rowOff>15870</xdr:rowOff>
    </xdr:from>
    <xdr:to>
      <xdr:col>30</xdr:col>
      <xdr:colOff>206385</xdr:colOff>
      <xdr:row>5</xdr:row>
      <xdr:rowOff>63498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17457" y="625470"/>
          <a:ext cx="246978" cy="209553"/>
        </a:xfrm>
        <a:prstGeom prst="rect">
          <a:avLst/>
        </a:prstGeom>
      </xdr:spPr>
    </xdr:pic>
    <xdr:clientData/>
  </xdr:twoCellAnchor>
  <xdr:twoCellAnchor editAs="oneCell">
    <xdr:from>
      <xdr:col>31</xdr:col>
      <xdr:colOff>95257</xdr:colOff>
      <xdr:row>4</xdr:row>
      <xdr:rowOff>47627</xdr:rowOff>
    </xdr:from>
    <xdr:to>
      <xdr:col>33</xdr:col>
      <xdr:colOff>198442</xdr:colOff>
      <xdr:row>5</xdr:row>
      <xdr:rowOff>49034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91432" y="657227"/>
          <a:ext cx="369885" cy="16333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15877</xdr:colOff>
      <xdr:row>16</xdr:row>
      <xdr:rowOff>7938</xdr:rowOff>
    </xdr:from>
    <xdr:to>
      <xdr:col>2</xdr:col>
      <xdr:colOff>39688</xdr:colOff>
      <xdr:row>17</xdr:row>
      <xdr:rowOff>34226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1177" y="2284413"/>
          <a:ext cx="261936" cy="188213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16</xdr:row>
      <xdr:rowOff>70096</xdr:rowOff>
    </xdr:from>
    <xdr:to>
      <xdr:col>2</xdr:col>
      <xdr:colOff>218996</xdr:colOff>
      <xdr:row>17</xdr:row>
      <xdr:rowOff>63498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3428" y="2346571"/>
          <a:ext cx="218993" cy="155327"/>
        </a:xfrm>
        <a:prstGeom prst="rect">
          <a:avLst/>
        </a:prstGeom>
      </xdr:spPr>
    </xdr:pic>
    <xdr:clientData/>
  </xdr:twoCellAnchor>
  <xdr:twoCellAnchor editAs="oneCell">
    <xdr:from>
      <xdr:col>3</xdr:col>
      <xdr:colOff>31745</xdr:colOff>
      <xdr:row>16</xdr:row>
      <xdr:rowOff>19341</xdr:rowOff>
    </xdr:from>
    <xdr:to>
      <xdr:col>4</xdr:col>
      <xdr:colOff>55563</xdr:colOff>
      <xdr:row>17</xdr:row>
      <xdr:rowOff>39523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3295" y="2295816"/>
          <a:ext cx="261943" cy="182107"/>
        </a:xfrm>
        <a:prstGeom prst="rect">
          <a:avLst/>
        </a:prstGeom>
      </xdr:spPr>
    </xdr:pic>
    <xdr:clientData/>
  </xdr:twoCellAnchor>
  <xdr:twoCellAnchor editAs="oneCell">
    <xdr:from>
      <xdr:col>4</xdr:col>
      <xdr:colOff>77644</xdr:colOff>
      <xdr:row>16</xdr:row>
      <xdr:rowOff>16963</xdr:rowOff>
    </xdr:from>
    <xdr:to>
      <xdr:col>4</xdr:col>
      <xdr:colOff>196760</xdr:colOff>
      <xdr:row>17</xdr:row>
      <xdr:rowOff>63513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5861427">
          <a:off x="1242639" y="2338118"/>
          <a:ext cx="208475" cy="119116"/>
        </a:xfrm>
        <a:prstGeom prst="rect">
          <a:avLst/>
        </a:prstGeom>
      </xdr:spPr>
    </xdr:pic>
    <xdr:clientData/>
  </xdr:twoCellAnchor>
  <xdr:twoCellAnchor editAs="oneCell">
    <xdr:from>
      <xdr:col>5</xdr:col>
      <xdr:colOff>63504</xdr:colOff>
      <xdr:row>15</xdr:row>
      <xdr:rowOff>79378</xdr:rowOff>
    </xdr:from>
    <xdr:to>
      <xdr:col>6</xdr:col>
      <xdr:colOff>174627</xdr:colOff>
      <xdr:row>18</xdr:row>
      <xdr:rowOff>39687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4" y="2212978"/>
          <a:ext cx="349248" cy="350834"/>
        </a:xfrm>
        <a:prstGeom prst="rect">
          <a:avLst/>
        </a:prstGeom>
      </xdr:spPr>
    </xdr:pic>
    <xdr:clientData/>
  </xdr:twoCellAnchor>
  <xdr:twoCellAnchor editAs="oneCell">
    <xdr:from>
      <xdr:col>7</xdr:col>
      <xdr:colOff>134944</xdr:colOff>
      <xdr:row>16</xdr:row>
      <xdr:rowOff>7939</xdr:rowOff>
    </xdr:from>
    <xdr:to>
      <xdr:col>8</xdr:col>
      <xdr:colOff>150819</xdr:colOff>
      <xdr:row>17</xdr:row>
      <xdr:rowOff>57608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58994" y="2284414"/>
          <a:ext cx="282575" cy="211594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119071</xdr:colOff>
      <xdr:row>16</xdr:row>
      <xdr:rowOff>15876</xdr:rowOff>
    </xdr:from>
    <xdr:to>
      <xdr:col>10</xdr:col>
      <xdr:colOff>127002</xdr:colOff>
      <xdr:row>17</xdr:row>
      <xdr:rowOff>57263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76521" y="2292351"/>
          <a:ext cx="246056" cy="203312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95256</xdr:colOff>
      <xdr:row>16</xdr:row>
      <xdr:rowOff>7939</xdr:rowOff>
    </xdr:from>
    <xdr:to>
      <xdr:col>14</xdr:col>
      <xdr:colOff>30331</xdr:colOff>
      <xdr:row>17</xdr:row>
      <xdr:rowOff>31751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05206" y="2284414"/>
          <a:ext cx="173200" cy="185737"/>
        </a:xfrm>
        <a:prstGeom prst="rect">
          <a:avLst/>
        </a:prstGeom>
      </xdr:spPr>
    </xdr:pic>
    <xdr:clientData/>
  </xdr:twoCellAnchor>
  <xdr:twoCellAnchor editAs="oneCell">
    <xdr:from>
      <xdr:col>15</xdr:col>
      <xdr:colOff>79380</xdr:colOff>
      <xdr:row>16</xdr:row>
      <xdr:rowOff>15877</xdr:rowOff>
    </xdr:from>
    <xdr:to>
      <xdr:col>16</xdr:col>
      <xdr:colOff>166692</xdr:colOff>
      <xdr:row>17</xdr:row>
      <xdr:rowOff>30412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41755" y="2292352"/>
          <a:ext cx="325437" cy="1764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15882</xdr:colOff>
      <xdr:row>16</xdr:row>
      <xdr:rowOff>39689</xdr:rowOff>
    </xdr:from>
    <xdr:to>
      <xdr:col>12</xdr:col>
      <xdr:colOff>15879</xdr:colOff>
      <xdr:row>17</xdr:row>
      <xdr:rowOff>57015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49582" y="2316164"/>
          <a:ext cx="238122" cy="179251"/>
        </a:xfrm>
        <a:prstGeom prst="rect">
          <a:avLst/>
        </a:prstGeom>
      </xdr:spPr>
    </xdr:pic>
    <xdr:clientData/>
  </xdr:twoCellAnchor>
  <xdr:twoCellAnchor editAs="oneCell">
    <xdr:from>
      <xdr:col>11</xdr:col>
      <xdr:colOff>230184</xdr:colOff>
      <xdr:row>16</xdr:row>
      <xdr:rowOff>23813</xdr:rowOff>
    </xdr:from>
    <xdr:to>
      <xdr:col>12</xdr:col>
      <xdr:colOff>232671</xdr:colOff>
      <xdr:row>17</xdr:row>
      <xdr:rowOff>71438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3884" y="2300288"/>
          <a:ext cx="240612" cy="209550"/>
        </a:xfrm>
        <a:prstGeom prst="rect">
          <a:avLst/>
        </a:prstGeom>
      </xdr:spPr>
    </xdr:pic>
    <xdr:clientData/>
  </xdr:twoCellAnchor>
  <xdr:twoCellAnchor editAs="oneCell">
    <xdr:from>
      <xdr:col>20</xdr:col>
      <xdr:colOff>166699</xdr:colOff>
      <xdr:row>16</xdr:row>
      <xdr:rowOff>1</xdr:rowOff>
    </xdr:from>
    <xdr:to>
      <xdr:col>21</xdr:col>
      <xdr:colOff>72381</xdr:colOff>
      <xdr:row>17</xdr:row>
      <xdr:rowOff>39688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119699" y="2276476"/>
          <a:ext cx="143807" cy="201612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142885</xdr:colOff>
      <xdr:row>16</xdr:row>
      <xdr:rowOff>7939</xdr:rowOff>
    </xdr:from>
    <xdr:to>
      <xdr:col>23</xdr:col>
      <xdr:colOff>95250</xdr:colOff>
      <xdr:row>17</xdr:row>
      <xdr:rowOff>52294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72135" y="2284414"/>
          <a:ext cx="190490" cy="206280"/>
        </a:xfrm>
        <a:prstGeom prst="rect">
          <a:avLst/>
        </a:prstGeom>
      </xdr:spPr>
    </xdr:pic>
    <xdr:clientData/>
  </xdr:twoCellAnchor>
  <xdr:twoCellAnchor editAs="oneCell">
    <xdr:from>
      <xdr:col>24</xdr:col>
      <xdr:colOff>158760</xdr:colOff>
      <xdr:row>16</xdr:row>
      <xdr:rowOff>0</xdr:rowOff>
    </xdr:from>
    <xdr:to>
      <xdr:col>25</xdr:col>
      <xdr:colOff>103189</xdr:colOff>
      <xdr:row>17</xdr:row>
      <xdr:rowOff>42654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064260" y="2276475"/>
          <a:ext cx="163504" cy="204579"/>
        </a:xfrm>
        <a:prstGeom prst="rect">
          <a:avLst/>
        </a:prstGeom>
      </xdr:spPr>
    </xdr:pic>
    <xdr:clientData/>
  </xdr:twoCellAnchor>
  <xdr:twoCellAnchor editAs="oneCell">
    <xdr:from>
      <xdr:col>26</xdr:col>
      <xdr:colOff>79381</xdr:colOff>
      <xdr:row>16</xdr:row>
      <xdr:rowOff>55567</xdr:rowOff>
    </xdr:from>
    <xdr:to>
      <xdr:col>27</xdr:col>
      <xdr:colOff>174629</xdr:colOff>
      <xdr:row>17</xdr:row>
      <xdr:rowOff>35333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423031" y="2332042"/>
          <a:ext cx="314323" cy="141691"/>
        </a:xfrm>
        <a:prstGeom prst="rect">
          <a:avLst/>
        </a:prstGeom>
      </xdr:spPr>
    </xdr:pic>
    <xdr:clientData/>
  </xdr:twoCellAnchor>
  <xdr:twoCellAnchor editAs="oneCell">
    <xdr:from>
      <xdr:col>28</xdr:col>
      <xdr:colOff>111118</xdr:colOff>
      <xdr:row>16</xdr:row>
      <xdr:rowOff>0</xdr:rowOff>
    </xdr:from>
    <xdr:to>
      <xdr:col>29</xdr:col>
      <xdr:colOff>121394</xdr:colOff>
      <xdr:row>17</xdr:row>
      <xdr:rowOff>38808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92918" y="2276475"/>
          <a:ext cx="248401" cy="200733"/>
        </a:xfrm>
        <a:prstGeom prst="rect">
          <a:avLst/>
        </a:prstGeom>
      </xdr:spPr>
    </xdr:pic>
    <xdr:clientData/>
  </xdr:twoCellAnchor>
  <xdr:twoCellAnchor editAs="oneCell">
    <xdr:from>
      <xdr:col>8</xdr:col>
      <xdr:colOff>206374</xdr:colOff>
      <xdr:row>4</xdr:row>
      <xdr:rowOff>7939</xdr:rowOff>
    </xdr:from>
    <xdr:to>
      <xdr:col>10</xdr:col>
      <xdr:colOff>78320</xdr:colOff>
      <xdr:row>6</xdr:row>
      <xdr:rowOff>2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124" y="617539"/>
          <a:ext cx="376771" cy="239713"/>
        </a:xfrm>
        <a:prstGeom prst="rect">
          <a:avLst/>
        </a:prstGeom>
      </xdr:spPr>
    </xdr:pic>
    <xdr:clientData/>
  </xdr:twoCellAnchor>
  <xdr:twoCellAnchor editAs="oneCell">
    <xdr:from>
      <xdr:col>9</xdr:col>
      <xdr:colOff>174623</xdr:colOff>
      <xdr:row>4</xdr:row>
      <xdr:rowOff>7936</xdr:rowOff>
    </xdr:from>
    <xdr:to>
      <xdr:col>11</xdr:col>
      <xdr:colOff>65217</xdr:colOff>
      <xdr:row>5</xdr:row>
      <xdr:rowOff>71436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073" y="617536"/>
          <a:ext cx="366844" cy="225425"/>
        </a:xfrm>
        <a:prstGeom prst="rect">
          <a:avLst/>
        </a:prstGeom>
      </xdr:spPr>
    </xdr:pic>
    <xdr:clientData/>
  </xdr:twoCellAnchor>
  <xdr:twoCellAnchor editAs="oneCell">
    <xdr:from>
      <xdr:col>33</xdr:col>
      <xdr:colOff>63497</xdr:colOff>
      <xdr:row>15</xdr:row>
      <xdr:rowOff>119063</xdr:rowOff>
    </xdr:from>
    <xdr:to>
      <xdr:col>34</xdr:col>
      <xdr:colOff>174622</xdr:colOff>
      <xdr:row>18</xdr:row>
      <xdr:rowOff>4292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2" y="2252663"/>
          <a:ext cx="377825" cy="275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31748</xdr:colOff>
      <xdr:row>16</xdr:row>
      <xdr:rowOff>7939</xdr:rowOff>
    </xdr:from>
    <xdr:to>
      <xdr:col>31</xdr:col>
      <xdr:colOff>254001</xdr:colOff>
      <xdr:row>18</xdr:row>
      <xdr:rowOff>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798" y="2284414"/>
          <a:ext cx="460378" cy="239712"/>
        </a:xfrm>
        <a:prstGeom prst="rect">
          <a:avLst/>
        </a:prstGeom>
      </xdr:spPr>
    </xdr:pic>
    <xdr:clientData/>
  </xdr:twoCellAnchor>
  <xdr:twoCellAnchor editAs="oneCell">
    <xdr:from>
      <xdr:col>17</xdr:col>
      <xdr:colOff>7938</xdr:colOff>
      <xdr:row>15</xdr:row>
      <xdr:rowOff>134938</xdr:rowOff>
    </xdr:from>
    <xdr:to>
      <xdr:col>18</xdr:col>
      <xdr:colOff>31483</xdr:colOff>
      <xdr:row>17</xdr:row>
      <xdr:rowOff>7939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563" y="2268538"/>
          <a:ext cx="261670" cy="1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194897</xdr:colOff>
      <xdr:row>16</xdr:row>
      <xdr:rowOff>63500</xdr:rowOff>
    </xdr:from>
    <xdr:to>
      <xdr:col>19</xdr:col>
      <xdr:colOff>6410</xdr:colOff>
      <xdr:row>17</xdr:row>
      <xdr:rowOff>83322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3522" y="2339975"/>
          <a:ext cx="287763" cy="181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233355</xdr:colOff>
      <xdr:row>4</xdr:row>
      <xdr:rowOff>39688</xdr:rowOff>
    </xdr:from>
    <xdr:to>
      <xdr:col>6</xdr:col>
      <xdr:colOff>233364</xdr:colOff>
      <xdr:row>6</xdr:row>
      <xdr:rowOff>1609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681155" y="649288"/>
          <a:ext cx="238134" cy="209571"/>
        </a:xfrm>
        <a:prstGeom prst="rect">
          <a:avLst/>
        </a:prstGeom>
      </xdr:spPr>
    </xdr:pic>
    <xdr:clientData/>
  </xdr:twoCellAnchor>
  <xdr:twoCellAnchor editAs="oneCell">
    <xdr:from>
      <xdr:col>5</xdr:col>
      <xdr:colOff>23813</xdr:colOff>
      <xdr:row>4</xdr:row>
      <xdr:rowOff>7933</xdr:rowOff>
    </xdr:from>
    <xdr:to>
      <xdr:col>6</xdr:col>
      <xdr:colOff>58470</xdr:colOff>
      <xdr:row>4</xdr:row>
      <xdr:rowOff>158746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71613" y="617533"/>
          <a:ext cx="272782" cy="150813"/>
        </a:xfrm>
        <a:prstGeom prst="rect">
          <a:avLst/>
        </a:prstGeom>
      </xdr:spPr>
    </xdr:pic>
    <xdr:clientData/>
  </xdr:twoCellAnchor>
  <xdr:twoCellAnchor editAs="oneCell">
    <xdr:from>
      <xdr:col>18</xdr:col>
      <xdr:colOff>214309</xdr:colOff>
      <xdr:row>15</xdr:row>
      <xdr:rowOff>125566</xdr:rowOff>
    </xdr:from>
    <xdr:to>
      <xdr:col>19</xdr:col>
      <xdr:colOff>231918</xdr:colOff>
      <xdr:row>18</xdr:row>
      <xdr:rowOff>564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59" y="2259166"/>
          <a:ext cx="255734" cy="26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100802</xdr:colOff>
      <xdr:row>3</xdr:row>
      <xdr:rowOff>136526</xdr:rowOff>
    </xdr:from>
    <xdr:to>
      <xdr:col>35</xdr:col>
      <xdr:colOff>134936</xdr:colOff>
      <xdr:row>5</xdr:row>
      <xdr:rowOff>71438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0377" y="603251"/>
          <a:ext cx="272259" cy="239712"/>
        </a:xfrm>
        <a:prstGeom prst="rect">
          <a:avLst/>
        </a:prstGeom>
      </xdr:spPr>
    </xdr:pic>
    <xdr:clientData/>
  </xdr:twoCellAnchor>
  <xdr:twoCellAnchor editAs="oneCell">
    <xdr:from>
      <xdr:col>36</xdr:col>
      <xdr:colOff>127926</xdr:colOff>
      <xdr:row>3</xdr:row>
      <xdr:rowOff>137968</xdr:rowOff>
    </xdr:from>
    <xdr:to>
      <xdr:col>37</xdr:col>
      <xdr:colOff>121701</xdr:colOff>
      <xdr:row>5</xdr:row>
      <xdr:rowOff>71438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751" y="604693"/>
          <a:ext cx="231900" cy="238270"/>
        </a:xfrm>
        <a:prstGeom prst="rect">
          <a:avLst/>
        </a:prstGeom>
      </xdr:spPr>
    </xdr:pic>
    <xdr:clientData/>
  </xdr:twoCellAnchor>
  <xdr:twoCellAnchor editAs="oneCell">
    <xdr:from>
      <xdr:col>37</xdr:col>
      <xdr:colOff>81814</xdr:colOff>
      <xdr:row>16</xdr:row>
      <xdr:rowOff>0</xdr:rowOff>
    </xdr:from>
    <xdr:to>
      <xdr:col>38</xdr:col>
      <xdr:colOff>150164</xdr:colOff>
      <xdr:row>17</xdr:row>
      <xdr:rowOff>80962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5764" y="2276475"/>
          <a:ext cx="306475" cy="242887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16</xdr:row>
      <xdr:rowOff>30758</xdr:rowOff>
    </xdr:from>
    <xdr:to>
      <xdr:col>36</xdr:col>
      <xdr:colOff>192087</xdr:colOff>
      <xdr:row>17</xdr:row>
      <xdr:rowOff>43019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2307233"/>
          <a:ext cx="382587" cy="174186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126999</xdr:colOff>
      <xdr:row>3</xdr:row>
      <xdr:rowOff>131208</xdr:rowOff>
    </xdr:from>
    <xdr:to>
      <xdr:col>15</xdr:col>
      <xdr:colOff>117286</xdr:colOff>
      <xdr:row>5</xdr:row>
      <xdr:rowOff>77222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949" y="597933"/>
          <a:ext cx="342712" cy="2508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119065</xdr:colOff>
      <xdr:row>4</xdr:row>
      <xdr:rowOff>15876</xdr:rowOff>
    </xdr:from>
    <xdr:to>
      <xdr:col>2</xdr:col>
      <xdr:colOff>119062</xdr:colOff>
      <xdr:row>5</xdr:row>
      <xdr:rowOff>71436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5" y="625476"/>
          <a:ext cx="238122" cy="217485"/>
        </a:xfrm>
        <a:prstGeom prst="rect">
          <a:avLst/>
        </a:prstGeom>
      </xdr:spPr>
    </xdr:pic>
    <xdr:clientData/>
  </xdr:twoCellAnchor>
  <xdr:twoCellAnchor editAs="oneCell">
    <xdr:from>
      <xdr:col>3</xdr:col>
      <xdr:colOff>134947</xdr:colOff>
      <xdr:row>4</xdr:row>
      <xdr:rowOff>0</xdr:rowOff>
    </xdr:from>
    <xdr:to>
      <xdr:col>4</xdr:col>
      <xdr:colOff>111125</xdr:colOff>
      <xdr:row>5</xdr:row>
      <xdr:rowOff>81695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497" y="609600"/>
          <a:ext cx="214303" cy="24362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269868</xdr:colOff>
      <xdr:row>4</xdr:row>
      <xdr:rowOff>39688</xdr:rowOff>
    </xdr:from>
    <xdr:to>
      <xdr:col>7</xdr:col>
      <xdr:colOff>3177</xdr:colOff>
      <xdr:row>6</xdr:row>
      <xdr:rowOff>1609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093" y="649288"/>
          <a:ext cx="238134" cy="209571"/>
        </a:xfrm>
        <a:prstGeom prst="rect">
          <a:avLst/>
        </a:prstGeom>
      </xdr:spPr>
    </xdr:pic>
    <xdr:clientData/>
  </xdr:twoCellAnchor>
  <xdr:twoCellAnchor editAs="oneCell">
    <xdr:from>
      <xdr:col>7</xdr:col>
      <xdr:colOff>23814</xdr:colOff>
      <xdr:row>4</xdr:row>
      <xdr:rowOff>19483</xdr:rowOff>
    </xdr:from>
    <xdr:to>
      <xdr:col>7</xdr:col>
      <xdr:colOff>263279</xdr:colOff>
      <xdr:row>5</xdr:row>
      <xdr:rowOff>63501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7864" y="629083"/>
          <a:ext cx="239465" cy="205943"/>
        </a:xfrm>
        <a:prstGeom prst="rect">
          <a:avLst/>
        </a:prstGeom>
      </xdr:spPr>
    </xdr:pic>
    <xdr:clientData/>
  </xdr:twoCellAnchor>
  <xdr:twoCellAnchor editAs="oneCell">
    <xdr:from>
      <xdr:col>8</xdr:col>
      <xdr:colOff>47636</xdr:colOff>
      <xdr:row>4</xdr:row>
      <xdr:rowOff>7939</xdr:rowOff>
    </xdr:from>
    <xdr:to>
      <xdr:col>8</xdr:col>
      <xdr:colOff>243637</xdr:colOff>
      <xdr:row>6</xdr:row>
      <xdr:rowOff>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8386" y="617539"/>
          <a:ext cx="196001" cy="239711"/>
        </a:xfrm>
        <a:prstGeom prst="rect">
          <a:avLst/>
        </a:prstGeom>
      </xdr:spPr>
    </xdr:pic>
    <xdr:clientData/>
  </xdr:twoCellAnchor>
  <xdr:twoCellAnchor editAs="oneCell">
    <xdr:from>
      <xdr:col>11</xdr:col>
      <xdr:colOff>134947</xdr:colOff>
      <xdr:row>4</xdr:row>
      <xdr:rowOff>0</xdr:rowOff>
    </xdr:from>
    <xdr:to>
      <xdr:col>12</xdr:col>
      <xdr:colOff>103188</xdr:colOff>
      <xdr:row>5</xdr:row>
      <xdr:rowOff>80484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68647" y="609600"/>
          <a:ext cx="206366" cy="2424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204802</xdr:colOff>
      <xdr:row>4</xdr:row>
      <xdr:rowOff>7938</xdr:rowOff>
    </xdr:from>
    <xdr:to>
      <xdr:col>18</xdr:col>
      <xdr:colOff>30165</xdr:colOff>
      <xdr:row>5</xdr:row>
      <xdr:rowOff>60651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05302" y="617538"/>
          <a:ext cx="301613" cy="214638"/>
        </a:xfrm>
        <a:prstGeom prst="rect">
          <a:avLst/>
        </a:prstGeom>
      </xdr:spPr>
    </xdr:pic>
    <xdr:clientData/>
  </xdr:twoCellAnchor>
  <xdr:twoCellAnchor editAs="oneCell">
    <xdr:from>
      <xdr:col>19</xdr:col>
      <xdr:colOff>55567</xdr:colOff>
      <xdr:row>4</xdr:row>
      <xdr:rowOff>31753</xdr:rowOff>
    </xdr:from>
    <xdr:to>
      <xdr:col>20</xdr:col>
      <xdr:colOff>182564</xdr:colOff>
      <xdr:row>5</xdr:row>
      <xdr:rowOff>64415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70442" y="641353"/>
          <a:ext cx="365122" cy="194587"/>
        </a:xfrm>
        <a:prstGeom prst="rect">
          <a:avLst/>
        </a:prstGeom>
      </xdr:spPr>
    </xdr:pic>
    <xdr:clientData/>
  </xdr:twoCellAnchor>
  <xdr:twoCellAnchor editAs="oneCell">
    <xdr:from>
      <xdr:col>21</xdr:col>
      <xdr:colOff>188916</xdr:colOff>
      <xdr:row>3</xdr:row>
      <xdr:rowOff>134939</xdr:rowOff>
    </xdr:from>
    <xdr:to>
      <xdr:col>23</xdr:col>
      <xdr:colOff>27897</xdr:colOff>
      <xdr:row>5</xdr:row>
      <xdr:rowOff>47626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80041" y="601664"/>
          <a:ext cx="315231" cy="217487"/>
        </a:xfrm>
        <a:prstGeom prst="rect">
          <a:avLst/>
        </a:prstGeom>
      </xdr:spPr>
    </xdr:pic>
    <xdr:clientData/>
  </xdr:twoCellAnchor>
  <xdr:twoCellAnchor editAs="oneCell">
    <xdr:from>
      <xdr:col>24</xdr:col>
      <xdr:colOff>39690</xdr:colOff>
      <xdr:row>4</xdr:row>
      <xdr:rowOff>31753</xdr:rowOff>
    </xdr:from>
    <xdr:to>
      <xdr:col>25</xdr:col>
      <xdr:colOff>190501</xdr:colOff>
      <xdr:row>5</xdr:row>
      <xdr:rowOff>69172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45190" y="641353"/>
          <a:ext cx="369886" cy="199344"/>
        </a:xfrm>
        <a:prstGeom prst="rect">
          <a:avLst/>
        </a:prstGeom>
      </xdr:spPr>
    </xdr:pic>
    <xdr:clientData/>
  </xdr:twoCellAnchor>
  <xdr:twoCellAnchor editAs="oneCell">
    <xdr:from>
      <xdr:col>26</xdr:col>
      <xdr:colOff>87319</xdr:colOff>
      <xdr:row>4</xdr:row>
      <xdr:rowOff>7938</xdr:rowOff>
    </xdr:from>
    <xdr:to>
      <xdr:col>27</xdr:col>
      <xdr:colOff>150817</xdr:colOff>
      <xdr:row>5</xdr:row>
      <xdr:rowOff>45711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430969" y="617538"/>
          <a:ext cx="282573" cy="199698"/>
        </a:xfrm>
        <a:prstGeom prst="rect">
          <a:avLst/>
        </a:prstGeom>
      </xdr:spPr>
    </xdr:pic>
    <xdr:clientData/>
  </xdr:twoCellAnchor>
  <xdr:twoCellAnchor editAs="oneCell">
    <xdr:from>
      <xdr:col>28</xdr:col>
      <xdr:colOff>183317</xdr:colOff>
      <xdr:row>4</xdr:row>
      <xdr:rowOff>2299</xdr:rowOff>
    </xdr:from>
    <xdr:to>
      <xdr:col>29</xdr:col>
      <xdr:colOff>53716</xdr:colOff>
      <xdr:row>5</xdr:row>
      <xdr:rowOff>74163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7736435">
          <a:off x="6902484" y="674532"/>
          <a:ext cx="233789" cy="108524"/>
        </a:xfrm>
        <a:prstGeom prst="rect">
          <a:avLst/>
        </a:prstGeom>
      </xdr:spPr>
    </xdr:pic>
    <xdr:clientData/>
  </xdr:twoCellAnchor>
  <xdr:twoCellAnchor editAs="oneCell">
    <xdr:from>
      <xdr:col>29</xdr:col>
      <xdr:colOff>197532</xdr:colOff>
      <xdr:row>4</xdr:row>
      <xdr:rowOff>15870</xdr:rowOff>
    </xdr:from>
    <xdr:to>
      <xdr:col>30</xdr:col>
      <xdr:colOff>206385</xdr:colOff>
      <xdr:row>5</xdr:row>
      <xdr:rowOff>63498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17457" y="625470"/>
          <a:ext cx="246978" cy="209553"/>
        </a:xfrm>
        <a:prstGeom prst="rect">
          <a:avLst/>
        </a:prstGeom>
      </xdr:spPr>
    </xdr:pic>
    <xdr:clientData/>
  </xdr:twoCellAnchor>
  <xdr:twoCellAnchor editAs="oneCell">
    <xdr:from>
      <xdr:col>31</xdr:col>
      <xdr:colOff>87319</xdr:colOff>
      <xdr:row>4</xdr:row>
      <xdr:rowOff>47627</xdr:rowOff>
    </xdr:from>
    <xdr:to>
      <xdr:col>33</xdr:col>
      <xdr:colOff>190504</xdr:colOff>
      <xdr:row>5</xdr:row>
      <xdr:rowOff>49034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83494" y="657227"/>
          <a:ext cx="369885" cy="163332"/>
        </a:xfrm>
        <a:prstGeom prst="rect">
          <a:avLst/>
        </a:prstGeom>
      </xdr:spPr>
    </xdr:pic>
    <xdr:clientData/>
  </xdr:twoCellAnchor>
  <xdr:twoCellAnchor editAs="oneCell">
    <xdr:from>
      <xdr:col>1</xdr:col>
      <xdr:colOff>15877</xdr:colOff>
      <xdr:row>20</xdr:row>
      <xdr:rowOff>7938</xdr:rowOff>
    </xdr:from>
    <xdr:to>
      <xdr:col>2</xdr:col>
      <xdr:colOff>39688</xdr:colOff>
      <xdr:row>21</xdr:row>
      <xdr:rowOff>34226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1177" y="2894013"/>
          <a:ext cx="261936" cy="188213"/>
        </a:xfrm>
        <a:prstGeom prst="rect">
          <a:avLst/>
        </a:prstGeom>
      </xdr:spPr>
    </xdr:pic>
    <xdr:clientData/>
  </xdr:twoCellAnchor>
  <xdr:twoCellAnchor editAs="oneCell">
    <xdr:from>
      <xdr:col>2</xdr:col>
      <xdr:colOff>3</xdr:colOff>
      <xdr:row>20</xdr:row>
      <xdr:rowOff>70096</xdr:rowOff>
    </xdr:from>
    <xdr:to>
      <xdr:col>2</xdr:col>
      <xdr:colOff>218996</xdr:colOff>
      <xdr:row>21</xdr:row>
      <xdr:rowOff>63498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3428" y="2956171"/>
          <a:ext cx="218993" cy="155327"/>
        </a:xfrm>
        <a:prstGeom prst="rect">
          <a:avLst/>
        </a:prstGeom>
      </xdr:spPr>
    </xdr:pic>
    <xdr:clientData/>
  </xdr:twoCellAnchor>
  <xdr:twoCellAnchor editAs="oneCell">
    <xdr:from>
      <xdr:col>3</xdr:col>
      <xdr:colOff>31745</xdr:colOff>
      <xdr:row>20</xdr:row>
      <xdr:rowOff>19341</xdr:rowOff>
    </xdr:from>
    <xdr:to>
      <xdr:col>4</xdr:col>
      <xdr:colOff>55563</xdr:colOff>
      <xdr:row>21</xdr:row>
      <xdr:rowOff>39523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3295" y="2905416"/>
          <a:ext cx="261943" cy="182107"/>
        </a:xfrm>
        <a:prstGeom prst="rect">
          <a:avLst/>
        </a:prstGeom>
      </xdr:spPr>
    </xdr:pic>
    <xdr:clientData/>
  </xdr:twoCellAnchor>
  <xdr:twoCellAnchor editAs="oneCell">
    <xdr:from>
      <xdr:col>4</xdr:col>
      <xdr:colOff>77644</xdr:colOff>
      <xdr:row>20</xdr:row>
      <xdr:rowOff>16963</xdr:rowOff>
    </xdr:from>
    <xdr:to>
      <xdr:col>4</xdr:col>
      <xdr:colOff>196760</xdr:colOff>
      <xdr:row>21</xdr:row>
      <xdr:rowOff>63513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5861427">
          <a:off x="1242639" y="2947718"/>
          <a:ext cx="208475" cy="119116"/>
        </a:xfrm>
        <a:prstGeom prst="rect">
          <a:avLst/>
        </a:prstGeom>
      </xdr:spPr>
    </xdr:pic>
    <xdr:clientData/>
  </xdr:twoCellAnchor>
  <xdr:twoCellAnchor editAs="oneCell">
    <xdr:from>
      <xdr:col>5</xdr:col>
      <xdr:colOff>63504</xdr:colOff>
      <xdr:row>19</xdr:row>
      <xdr:rowOff>79378</xdr:rowOff>
    </xdr:from>
    <xdr:to>
      <xdr:col>6</xdr:col>
      <xdr:colOff>174627</xdr:colOff>
      <xdr:row>22</xdr:row>
      <xdr:rowOff>39687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304" y="2822578"/>
          <a:ext cx="349248" cy="350834"/>
        </a:xfrm>
        <a:prstGeom prst="rect">
          <a:avLst/>
        </a:prstGeom>
      </xdr:spPr>
    </xdr:pic>
    <xdr:clientData/>
  </xdr:twoCellAnchor>
  <xdr:twoCellAnchor editAs="oneCell">
    <xdr:from>
      <xdr:col>7</xdr:col>
      <xdr:colOff>134944</xdr:colOff>
      <xdr:row>20</xdr:row>
      <xdr:rowOff>7939</xdr:rowOff>
    </xdr:from>
    <xdr:to>
      <xdr:col>8</xdr:col>
      <xdr:colOff>150819</xdr:colOff>
      <xdr:row>21</xdr:row>
      <xdr:rowOff>57608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58994" y="2894014"/>
          <a:ext cx="282575" cy="211594"/>
        </a:xfrm>
        <a:prstGeom prst="rect">
          <a:avLst/>
        </a:prstGeom>
      </xdr:spPr>
    </xdr:pic>
    <xdr:clientData/>
  </xdr:twoCellAnchor>
  <xdr:twoCellAnchor editAs="oneCell">
    <xdr:from>
      <xdr:col>9</xdr:col>
      <xdr:colOff>119071</xdr:colOff>
      <xdr:row>20</xdr:row>
      <xdr:rowOff>15876</xdr:rowOff>
    </xdr:from>
    <xdr:to>
      <xdr:col>10</xdr:col>
      <xdr:colOff>127002</xdr:colOff>
      <xdr:row>21</xdr:row>
      <xdr:rowOff>57263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576521" y="2901951"/>
          <a:ext cx="246056" cy="203312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95256</xdr:colOff>
      <xdr:row>20</xdr:row>
      <xdr:rowOff>7939</xdr:rowOff>
    </xdr:from>
    <xdr:to>
      <xdr:col>14</xdr:col>
      <xdr:colOff>30331</xdr:colOff>
      <xdr:row>21</xdr:row>
      <xdr:rowOff>31751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05206" y="2894014"/>
          <a:ext cx="173200" cy="185737"/>
        </a:xfrm>
        <a:prstGeom prst="rect">
          <a:avLst/>
        </a:prstGeom>
      </xdr:spPr>
    </xdr:pic>
    <xdr:clientData/>
  </xdr:twoCellAnchor>
  <xdr:twoCellAnchor editAs="oneCell">
    <xdr:from>
      <xdr:col>15</xdr:col>
      <xdr:colOff>79380</xdr:colOff>
      <xdr:row>20</xdr:row>
      <xdr:rowOff>15877</xdr:rowOff>
    </xdr:from>
    <xdr:to>
      <xdr:col>16</xdr:col>
      <xdr:colOff>166692</xdr:colOff>
      <xdr:row>21</xdr:row>
      <xdr:rowOff>30412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41755" y="2901952"/>
          <a:ext cx="325437" cy="176460"/>
        </a:xfrm>
        <a:prstGeom prst="rect">
          <a:avLst/>
        </a:prstGeom>
      </xdr:spPr>
    </xdr:pic>
    <xdr:clientData/>
  </xdr:twoCellAnchor>
  <xdr:twoCellAnchor editAs="oneCell">
    <xdr:from>
      <xdr:col>11</xdr:col>
      <xdr:colOff>15882</xdr:colOff>
      <xdr:row>20</xdr:row>
      <xdr:rowOff>31752</xdr:rowOff>
    </xdr:from>
    <xdr:to>
      <xdr:col>12</xdr:col>
      <xdr:colOff>15879</xdr:colOff>
      <xdr:row>21</xdr:row>
      <xdr:rowOff>49078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49582" y="2917827"/>
          <a:ext cx="238122" cy="179251"/>
        </a:xfrm>
        <a:prstGeom prst="rect">
          <a:avLst/>
        </a:prstGeom>
      </xdr:spPr>
    </xdr:pic>
    <xdr:clientData/>
  </xdr:twoCellAnchor>
  <xdr:twoCellAnchor editAs="oneCell">
    <xdr:from>
      <xdr:col>11</xdr:col>
      <xdr:colOff>230185</xdr:colOff>
      <xdr:row>20</xdr:row>
      <xdr:rowOff>15876</xdr:rowOff>
    </xdr:from>
    <xdr:to>
      <xdr:col>12</xdr:col>
      <xdr:colOff>232672</xdr:colOff>
      <xdr:row>21</xdr:row>
      <xdr:rowOff>63501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163885" y="2901951"/>
          <a:ext cx="240612" cy="209550"/>
        </a:xfrm>
        <a:prstGeom prst="rect">
          <a:avLst/>
        </a:prstGeom>
      </xdr:spPr>
    </xdr:pic>
    <xdr:clientData/>
  </xdr:twoCellAnchor>
  <xdr:twoCellAnchor editAs="oneCell">
    <xdr:from>
      <xdr:col>20</xdr:col>
      <xdr:colOff>174637</xdr:colOff>
      <xdr:row>20</xdr:row>
      <xdr:rowOff>1</xdr:rowOff>
    </xdr:from>
    <xdr:to>
      <xdr:col>21</xdr:col>
      <xdr:colOff>80319</xdr:colOff>
      <xdr:row>21</xdr:row>
      <xdr:rowOff>39688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27637" y="2886076"/>
          <a:ext cx="143807" cy="201612"/>
        </a:xfrm>
        <a:prstGeom prst="rect">
          <a:avLst/>
        </a:prstGeom>
      </xdr:spPr>
    </xdr:pic>
    <xdr:clientData/>
  </xdr:twoCellAnchor>
  <xdr:twoCellAnchor editAs="oneCell">
    <xdr:from>
      <xdr:col>22</xdr:col>
      <xdr:colOff>150823</xdr:colOff>
      <xdr:row>20</xdr:row>
      <xdr:rowOff>7939</xdr:rowOff>
    </xdr:from>
    <xdr:to>
      <xdr:col>23</xdr:col>
      <xdr:colOff>103188</xdr:colOff>
      <xdr:row>21</xdr:row>
      <xdr:rowOff>52294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580073" y="2894014"/>
          <a:ext cx="190490" cy="206280"/>
        </a:xfrm>
        <a:prstGeom prst="rect">
          <a:avLst/>
        </a:prstGeom>
      </xdr:spPr>
    </xdr:pic>
    <xdr:clientData/>
  </xdr:twoCellAnchor>
  <xdr:twoCellAnchor editAs="oneCell">
    <xdr:from>
      <xdr:col>24</xdr:col>
      <xdr:colOff>158760</xdr:colOff>
      <xdr:row>20</xdr:row>
      <xdr:rowOff>0</xdr:rowOff>
    </xdr:from>
    <xdr:to>
      <xdr:col>25</xdr:col>
      <xdr:colOff>103189</xdr:colOff>
      <xdr:row>21</xdr:row>
      <xdr:rowOff>42654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064260" y="2886075"/>
          <a:ext cx="163504" cy="204579"/>
        </a:xfrm>
        <a:prstGeom prst="rect">
          <a:avLst/>
        </a:prstGeom>
      </xdr:spPr>
    </xdr:pic>
    <xdr:clientData/>
  </xdr:twoCellAnchor>
  <xdr:twoCellAnchor editAs="oneCell">
    <xdr:from>
      <xdr:col>26</xdr:col>
      <xdr:colOff>71443</xdr:colOff>
      <xdr:row>20</xdr:row>
      <xdr:rowOff>55567</xdr:rowOff>
    </xdr:from>
    <xdr:to>
      <xdr:col>27</xdr:col>
      <xdr:colOff>166691</xdr:colOff>
      <xdr:row>21</xdr:row>
      <xdr:rowOff>35333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415093" y="2941642"/>
          <a:ext cx="314323" cy="141691"/>
        </a:xfrm>
        <a:prstGeom prst="rect">
          <a:avLst/>
        </a:prstGeom>
      </xdr:spPr>
    </xdr:pic>
    <xdr:clientData/>
  </xdr:twoCellAnchor>
  <xdr:twoCellAnchor editAs="oneCell">
    <xdr:from>
      <xdr:col>28</xdr:col>
      <xdr:colOff>119056</xdr:colOff>
      <xdr:row>20</xdr:row>
      <xdr:rowOff>0</xdr:rowOff>
    </xdr:from>
    <xdr:to>
      <xdr:col>29</xdr:col>
      <xdr:colOff>129332</xdr:colOff>
      <xdr:row>21</xdr:row>
      <xdr:rowOff>38808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900856" y="2886075"/>
          <a:ext cx="248401" cy="20073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</xdr:colOff>
      <xdr:row>4</xdr:row>
      <xdr:rowOff>7933</xdr:rowOff>
    </xdr:from>
    <xdr:to>
      <xdr:col>6</xdr:col>
      <xdr:colOff>50532</xdr:colOff>
      <xdr:row>4</xdr:row>
      <xdr:rowOff>158746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63675" y="617533"/>
          <a:ext cx="272782" cy="150813"/>
        </a:xfrm>
        <a:prstGeom prst="rect">
          <a:avLst/>
        </a:prstGeom>
      </xdr:spPr>
    </xdr:pic>
    <xdr:clientData/>
  </xdr:twoCellAnchor>
  <xdr:twoCellAnchor editAs="oneCell">
    <xdr:from>
      <xdr:col>8</xdr:col>
      <xdr:colOff>198436</xdr:colOff>
      <xdr:row>4</xdr:row>
      <xdr:rowOff>7939</xdr:rowOff>
    </xdr:from>
    <xdr:to>
      <xdr:col>10</xdr:col>
      <xdr:colOff>70382</xdr:colOff>
      <xdr:row>6</xdr:row>
      <xdr:rowOff>2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9186" y="617539"/>
          <a:ext cx="376771" cy="239713"/>
        </a:xfrm>
        <a:prstGeom prst="rect">
          <a:avLst/>
        </a:prstGeom>
      </xdr:spPr>
    </xdr:pic>
    <xdr:clientData/>
  </xdr:twoCellAnchor>
  <xdr:twoCellAnchor editAs="oneCell">
    <xdr:from>
      <xdr:col>9</xdr:col>
      <xdr:colOff>166684</xdr:colOff>
      <xdr:row>4</xdr:row>
      <xdr:rowOff>7936</xdr:rowOff>
    </xdr:from>
    <xdr:to>
      <xdr:col>11</xdr:col>
      <xdr:colOff>57278</xdr:colOff>
      <xdr:row>5</xdr:row>
      <xdr:rowOff>71436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134" y="617536"/>
          <a:ext cx="366844" cy="225425"/>
        </a:xfrm>
        <a:prstGeom prst="rect">
          <a:avLst/>
        </a:prstGeom>
      </xdr:spPr>
    </xdr:pic>
    <xdr:clientData/>
  </xdr:twoCellAnchor>
  <xdr:twoCellAnchor editAs="oneCell">
    <xdr:from>
      <xdr:col>33</xdr:col>
      <xdr:colOff>63497</xdr:colOff>
      <xdr:row>19</xdr:row>
      <xdr:rowOff>119063</xdr:rowOff>
    </xdr:from>
    <xdr:to>
      <xdr:col>34</xdr:col>
      <xdr:colOff>174622</xdr:colOff>
      <xdr:row>22</xdr:row>
      <xdr:rowOff>4292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2" y="2862263"/>
          <a:ext cx="377825" cy="275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31748</xdr:colOff>
      <xdr:row>20</xdr:row>
      <xdr:rowOff>7939</xdr:rowOff>
    </xdr:from>
    <xdr:to>
      <xdr:col>31</xdr:col>
      <xdr:colOff>253999</xdr:colOff>
      <xdr:row>22</xdr:row>
      <xdr:rowOff>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798" y="2894014"/>
          <a:ext cx="460376" cy="239712"/>
        </a:xfrm>
        <a:prstGeom prst="rect">
          <a:avLst/>
        </a:prstGeom>
      </xdr:spPr>
    </xdr:pic>
    <xdr:clientData/>
  </xdr:twoCellAnchor>
  <xdr:twoCellAnchor editAs="oneCell">
    <xdr:from>
      <xdr:col>17</xdr:col>
      <xdr:colOff>7938</xdr:colOff>
      <xdr:row>19</xdr:row>
      <xdr:rowOff>136370</xdr:rowOff>
    </xdr:from>
    <xdr:to>
      <xdr:col>18</xdr:col>
      <xdr:colOff>31483</xdr:colOff>
      <xdr:row>21</xdr:row>
      <xdr:rowOff>9371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563" y="2879570"/>
          <a:ext cx="261670" cy="1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202835</xdr:colOff>
      <xdr:row>20</xdr:row>
      <xdr:rowOff>64932</xdr:rowOff>
    </xdr:from>
    <xdr:to>
      <xdr:col>19</xdr:col>
      <xdr:colOff>14348</xdr:colOff>
      <xdr:row>21</xdr:row>
      <xdr:rowOff>84754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460" y="2951007"/>
          <a:ext cx="287763" cy="181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119064</xdr:colOff>
      <xdr:row>3</xdr:row>
      <xdr:rowOff>134937</xdr:rowOff>
    </xdr:from>
    <xdr:to>
      <xdr:col>15</xdr:col>
      <xdr:colOff>109351</xdr:colOff>
      <xdr:row>5</xdr:row>
      <xdr:rowOff>80951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9014" y="601662"/>
          <a:ext cx="342712" cy="250814"/>
        </a:xfrm>
        <a:prstGeom prst="rect">
          <a:avLst/>
        </a:prstGeom>
      </xdr:spPr>
    </xdr:pic>
    <xdr:clientData/>
  </xdr:twoCellAnchor>
  <xdr:twoCellAnchor editAs="oneCell">
    <xdr:from>
      <xdr:col>34</xdr:col>
      <xdr:colOff>95250</xdr:colOff>
      <xdr:row>3</xdr:row>
      <xdr:rowOff>134938</xdr:rowOff>
    </xdr:from>
    <xdr:to>
      <xdr:col>35</xdr:col>
      <xdr:colOff>129384</xdr:colOff>
      <xdr:row>5</xdr:row>
      <xdr:rowOff>69850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601663"/>
          <a:ext cx="272259" cy="239712"/>
        </a:xfrm>
        <a:prstGeom prst="rect">
          <a:avLst/>
        </a:prstGeom>
      </xdr:spPr>
    </xdr:pic>
    <xdr:clientData/>
  </xdr:twoCellAnchor>
  <xdr:twoCellAnchor editAs="oneCell">
    <xdr:from>
      <xdr:col>36</xdr:col>
      <xdr:colOff>127000</xdr:colOff>
      <xdr:row>3</xdr:row>
      <xdr:rowOff>134939</xdr:rowOff>
    </xdr:from>
    <xdr:to>
      <xdr:col>37</xdr:col>
      <xdr:colOff>120775</xdr:colOff>
      <xdr:row>5</xdr:row>
      <xdr:rowOff>68409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825" y="601664"/>
          <a:ext cx="231900" cy="238270"/>
        </a:xfrm>
        <a:prstGeom prst="rect">
          <a:avLst/>
        </a:prstGeom>
      </xdr:spPr>
    </xdr:pic>
    <xdr:clientData/>
  </xdr:twoCellAnchor>
  <xdr:twoCellAnchor editAs="oneCell">
    <xdr:from>
      <xdr:col>18</xdr:col>
      <xdr:colOff>214309</xdr:colOff>
      <xdr:row>19</xdr:row>
      <xdr:rowOff>126998</xdr:rowOff>
    </xdr:from>
    <xdr:to>
      <xdr:col>19</xdr:col>
      <xdr:colOff>231918</xdr:colOff>
      <xdr:row>22</xdr:row>
      <xdr:rowOff>408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59" y="2870198"/>
          <a:ext cx="255734" cy="263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81814</xdr:colOff>
      <xdr:row>20</xdr:row>
      <xdr:rowOff>0</xdr:rowOff>
    </xdr:from>
    <xdr:to>
      <xdr:col>38</xdr:col>
      <xdr:colOff>150164</xdr:colOff>
      <xdr:row>21</xdr:row>
      <xdr:rowOff>80962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5764" y="2886075"/>
          <a:ext cx="306475" cy="242887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20</xdr:row>
      <xdr:rowOff>30758</xdr:rowOff>
    </xdr:from>
    <xdr:to>
      <xdr:col>36</xdr:col>
      <xdr:colOff>192087</xdr:colOff>
      <xdr:row>21</xdr:row>
      <xdr:rowOff>43019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2916833"/>
          <a:ext cx="382587" cy="174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hrer\Desktop\Beispiel-ohne-Mak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Translate"/>
      <sheetName val="Sprachauswahl"/>
      <sheetName val="test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2:L53"/>
  <sheetViews>
    <sheetView showGridLines="0" showRowColHeaders="0" topLeftCell="A6" workbookViewId="0">
      <selection activeCell="F7" sqref="F7:H8"/>
    </sheetView>
  </sheetViews>
  <sheetFormatPr defaultColWidth="11.42578125" defaultRowHeight="12.75" x14ac:dyDescent="0.2"/>
  <cols>
    <col min="1" max="1" width="3.7109375" customWidth="1"/>
    <col min="2" max="3" width="10.28515625" customWidth="1"/>
    <col min="4" max="4" width="3.7109375" customWidth="1"/>
    <col min="5" max="6" width="10.28515625" customWidth="1"/>
    <col min="7" max="7" width="3.7109375" customWidth="1"/>
    <col min="8" max="9" width="10.28515625" customWidth="1"/>
    <col min="10" max="10" width="3.7109375" customWidth="1"/>
    <col min="11" max="12" width="10.28515625" customWidth="1"/>
  </cols>
  <sheetData>
    <row r="2" spans="2:11" x14ac:dyDescent="0.2">
      <c r="B2" s="14"/>
      <c r="E2" s="22"/>
      <c r="F2" s="23"/>
      <c r="G2" s="23"/>
      <c r="H2" s="23"/>
      <c r="I2" s="24"/>
    </row>
    <row r="3" spans="2:11" ht="12.75" customHeight="1" x14ac:dyDescent="0.2">
      <c r="B3" s="14"/>
      <c r="E3" s="88" t="s">
        <v>0</v>
      </c>
      <c r="F3" s="92"/>
      <c r="G3" s="92"/>
      <c r="H3" s="92"/>
      <c r="I3" s="89"/>
      <c r="K3" s="14"/>
    </row>
    <row r="4" spans="2:11" x14ac:dyDescent="0.2">
      <c r="B4" s="14"/>
      <c r="E4" s="88"/>
      <c r="F4" s="92"/>
      <c r="G4" s="92"/>
      <c r="H4" s="92"/>
      <c r="I4" s="89"/>
      <c r="K4" s="14"/>
    </row>
    <row r="5" spans="2:11" x14ac:dyDescent="0.2">
      <c r="E5" s="88"/>
      <c r="F5" s="92"/>
      <c r="G5" s="92"/>
      <c r="H5" s="92"/>
      <c r="I5" s="89"/>
      <c r="K5" s="14"/>
    </row>
    <row r="6" spans="2:11" ht="12.75" customHeight="1" x14ac:dyDescent="0.2">
      <c r="B6" s="21"/>
      <c r="C6" s="21"/>
      <c r="E6" s="25"/>
      <c r="F6" s="12"/>
      <c r="G6" s="12"/>
      <c r="H6" s="12"/>
      <c r="I6" s="26"/>
    </row>
    <row r="7" spans="2:11" ht="13.5" customHeight="1" x14ac:dyDescent="0.2">
      <c r="B7" s="21"/>
      <c r="C7" s="21"/>
      <c r="E7" s="25"/>
      <c r="F7" s="93" t="s">
        <v>1</v>
      </c>
      <c r="G7" s="94"/>
      <c r="H7" s="95"/>
      <c r="I7" s="26"/>
    </row>
    <row r="8" spans="2:11" ht="12.75" customHeight="1" x14ac:dyDescent="0.2">
      <c r="E8" s="25"/>
      <c r="F8" s="96"/>
      <c r="G8" s="97"/>
      <c r="H8" s="98"/>
      <c r="I8" s="26"/>
    </row>
    <row r="9" spans="2:11" x14ac:dyDescent="0.2">
      <c r="E9" s="27"/>
      <c r="F9" s="28"/>
      <c r="G9" s="28"/>
      <c r="H9" s="28"/>
      <c r="I9" s="29"/>
    </row>
    <row r="11" spans="2:11" x14ac:dyDescent="0.2">
      <c r="E11" s="86" t="str">
        <f>VLOOKUP("wählen",übersetzen,code,FALSE)</f>
        <v>Choose what you want to do:</v>
      </c>
      <c r="F11" s="99"/>
      <c r="G11" s="99"/>
      <c r="H11" s="99"/>
      <c r="I11" s="87"/>
    </row>
    <row r="12" spans="2:11" x14ac:dyDescent="0.2">
      <c r="E12" s="88"/>
      <c r="F12" s="92"/>
      <c r="G12" s="92"/>
      <c r="H12" s="92"/>
      <c r="I12" s="89"/>
    </row>
    <row r="13" spans="2:11" x14ac:dyDescent="0.2">
      <c r="E13" s="90"/>
      <c r="F13" s="100"/>
      <c r="G13" s="100"/>
      <c r="H13" s="100"/>
      <c r="I13" s="91"/>
    </row>
    <row r="14" spans="2:11" x14ac:dyDescent="0.2">
      <c r="E14" s="13"/>
      <c r="F14" s="13"/>
      <c r="G14" s="13"/>
      <c r="H14" s="13"/>
      <c r="I14" s="13"/>
    </row>
    <row r="15" spans="2:11" x14ac:dyDescent="0.2">
      <c r="E15" s="13"/>
      <c r="F15" s="13"/>
      <c r="G15" s="13"/>
      <c r="H15" s="13"/>
      <c r="I15" s="13"/>
    </row>
    <row r="16" spans="2:11" x14ac:dyDescent="0.2">
      <c r="E16" s="13"/>
      <c r="F16" s="13"/>
      <c r="G16" s="13"/>
      <c r="H16" s="13"/>
      <c r="I16" s="13"/>
    </row>
    <row r="17" spans="2:12" x14ac:dyDescent="0.2">
      <c r="E17" s="13"/>
      <c r="F17" s="13"/>
      <c r="G17" s="13"/>
      <c r="H17" s="13"/>
      <c r="I17" s="13"/>
    </row>
    <row r="20" spans="2:12" x14ac:dyDescent="0.2">
      <c r="B20" s="30"/>
      <c r="C20" s="31"/>
      <c r="E20" s="30"/>
      <c r="F20" s="31"/>
      <c r="H20" s="30"/>
      <c r="I20" s="31"/>
      <c r="K20" s="30"/>
      <c r="L20" s="31"/>
    </row>
    <row r="21" spans="2:12" x14ac:dyDescent="0.2">
      <c r="B21" s="32"/>
      <c r="C21" s="4"/>
      <c r="E21" s="32"/>
      <c r="F21" s="4"/>
      <c r="H21" s="32"/>
      <c r="I21" s="4"/>
      <c r="K21" s="32"/>
      <c r="L21" s="4"/>
    </row>
    <row r="22" spans="2:12" x14ac:dyDescent="0.2">
      <c r="B22" s="32"/>
      <c r="C22" s="4"/>
      <c r="E22" s="32"/>
      <c r="F22" s="4"/>
      <c r="H22" s="32"/>
      <c r="I22" s="4"/>
      <c r="K22" s="32"/>
      <c r="L22" s="4"/>
    </row>
    <row r="23" spans="2:12" x14ac:dyDescent="0.2">
      <c r="B23" s="32"/>
      <c r="C23" s="4"/>
      <c r="E23" s="32"/>
      <c r="F23" s="4"/>
      <c r="H23" s="32"/>
      <c r="I23" s="4"/>
      <c r="K23" s="32"/>
      <c r="L23" s="4"/>
    </row>
    <row r="24" spans="2:12" x14ac:dyDescent="0.2">
      <c r="B24" s="32"/>
      <c r="C24" s="4"/>
      <c r="E24" s="32"/>
      <c r="F24" s="4"/>
      <c r="H24" s="32"/>
      <c r="I24" s="4"/>
      <c r="K24" s="32"/>
      <c r="L24" s="4"/>
    </row>
    <row r="25" spans="2:12" x14ac:dyDescent="0.2">
      <c r="B25" s="32"/>
      <c r="C25" s="4"/>
      <c r="E25" s="32"/>
      <c r="F25" s="4"/>
      <c r="H25" s="32"/>
      <c r="I25" s="4"/>
      <c r="K25" s="32"/>
      <c r="L25" s="4"/>
    </row>
    <row r="26" spans="2:12" x14ac:dyDescent="0.2">
      <c r="B26" s="32"/>
      <c r="C26" s="4"/>
      <c r="E26" s="32"/>
      <c r="F26" s="4"/>
      <c r="H26" s="32"/>
      <c r="I26" s="4"/>
      <c r="K26" s="32"/>
      <c r="L26" s="4"/>
    </row>
    <row r="27" spans="2:12" x14ac:dyDescent="0.2">
      <c r="B27" s="32"/>
      <c r="C27" s="4"/>
      <c r="E27" s="32"/>
      <c r="F27" s="4"/>
      <c r="H27" s="32"/>
      <c r="I27" s="4"/>
      <c r="K27" s="32"/>
      <c r="L27" s="4"/>
    </row>
    <row r="28" spans="2:12" x14ac:dyDescent="0.2">
      <c r="B28" s="32"/>
      <c r="C28" s="4"/>
      <c r="E28" s="32"/>
      <c r="F28" s="4"/>
      <c r="H28" s="32"/>
      <c r="I28" s="4"/>
      <c r="K28" s="32"/>
      <c r="L28" s="4"/>
    </row>
    <row r="29" spans="2:12" x14ac:dyDescent="0.2">
      <c r="B29" s="32"/>
      <c r="C29" s="4"/>
      <c r="E29" s="32"/>
      <c r="F29" s="4"/>
      <c r="H29" s="32"/>
      <c r="I29" s="4"/>
      <c r="K29" s="32"/>
      <c r="L29" s="4"/>
    </row>
    <row r="30" spans="2:12" x14ac:dyDescent="0.2">
      <c r="B30" s="32"/>
      <c r="C30" s="4"/>
      <c r="E30" s="32"/>
      <c r="F30" s="4"/>
      <c r="H30" s="32"/>
      <c r="I30" s="4"/>
      <c r="K30" s="32"/>
      <c r="L30" s="4"/>
    </row>
    <row r="31" spans="2:12" ht="12.75" customHeight="1" x14ac:dyDescent="0.2">
      <c r="B31" s="86" t="str">
        <f>VLOOKUP("konf-s24-4",übersetzen,code,FALSE)</f>
        <v>Calculation
Sicuro24
4 circuits</v>
      </c>
      <c r="C31" s="87"/>
      <c r="E31" s="86" t="str">
        <f>VLOOKUP("konf-s24-8",übersetzen,code,FALSE)</f>
        <v>Calculation
Sicuro24
8 circuits</v>
      </c>
      <c r="F31" s="87"/>
      <c r="H31" s="86" t="str">
        <f>VLOOKUP("konf-s24-4-ex",übersetzen,code,FALSE)</f>
        <v>Calculation
Sicuro24 Extreme
4 circuits</v>
      </c>
      <c r="I31" s="87"/>
      <c r="K31" s="86" t="str">
        <f>VLOOKUP("konf-s24-8-ex",übersetzen,code,FALSE)</f>
        <v>Calculation
Sicuro24 Extreme
8 circuits</v>
      </c>
      <c r="L31" s="87"/>
    </row>
    <row r="32" spans="2:12" x14ac:dyDescent="0.2">
      <c r="B32" s="88"/>
      <c r="C32" s="89"/>
      <c r="E32" s="88"/>
      <c r="F32" s="89"/>
      <c r="H32" s="88"/>
      <c r="I32" s="89"/>
      <c r="K32" s="88"/>
      <c r="L32" s="89"/>
    </row>
    <row r="33" spans="2:12" x14ac:dyDescent="0.2">
      <c r="B33" s="90"/>
      <c r="C33" s="91"/>
      <c r="E33" s="90"/>
      <c r="F33" s="91"/>
      <c r="H33" s="90"/>
      <c r="I33" s="91"/>
      <c r="K33" s="90"/>
      <c r="L33" s="91"/>
    </row>
    <row r="40" spans="2:12" x14ac:dyDescent="0.2">
      <c r="B40" s="30"/>
      <c r="C40" s="31"/>
      <c r="E40" s="30"/>
      <c r="F40" s="31"/>
    </row>
    <row r="41" spans="2:12" x14ac:dyDescent="0.2">
      <c r="B41" s="32"/>
      <c r="C41" s="4"/>
      <c r="E41" s="32"/>
      <c r="F41" s="4"/>
    </row>
    <row r="42" spans="2:12" x14ac:dyDescent="0.2">
      <c r="B42" s="32"/>
      <c r="C42" s="4"/>
      <c r="E42" s="32"/>
      <c r="F42" s="4"/>
    </row>
    <row r="43" spans="2:12" x14ac:dyDescent="0.2">
      <c r="B43" s="32"/>
      <c r="C43" s="4"/>
      <c r="E43" s="32"/>
      <c r="F43" s="4"/>
    </row>
    <row r="44" spans="2:12" x14ac:dyDescent="0.2">
      <c r="B44" s="32"/>
      <c r="C44" s="4"/>
      <c r="E44" s="32"/>
      <c r="F44" s="4"/>
    </row>
    <row r="45" spans="2:12" x14ac:dyDescent="0.2">
      <c r="B45" s="32"/>
      <c r="C45" s="4"/>
      <c r="E45" s="32"/>
      <c r="F45" s="4"/>
    </row>
    <row r="46" spans="2:12" x14ac:dyDescent="0.2">
      <c r="B46" s="32"/>
      <c r="C46" s="4"/>
      <c r="E46" s="32"/>
      <c r="F46" s="4"/>
    </row>
    <row r="47" spans="2:12" x14ac:dyDescent="0.2">
      <c r="B47" s="32"/>
      <c r="C47" s="4"/>
      <c r="E47" s="32"/>
      <c r="F47" s="4"/>
    </row>
    <row r="48" spans="2:12" x14ac:dyDescent="0.2">
      <c r="B48" s="32"/>
      <c r="C48" s="4"/>
      <c r="E48" s="32"/>
      <c r="F48" s="4"/>
    </row>
    <row r="49" spans="2:6" x14ac:dyDescent="0.2">
      <c r="B49" s="32"/>
      <c r="C49" s="4"/>
      <c r="E49" s="32"/>
      <c r="F49" s="4"/>
    </row>
    <row r="50" spans="2:6" x14ac:dyDescent="0.2">
      <c r="B50" s="33"/>
      <c r="C50" s="3"/>
      <c r="E50" s="33"/>
      <c r="F50" s="3"/>
    </row>
    <row r="51" spans="2:6" x14ac:dyDescent="0.2">
      <c r="B51" s="86" t="str">
        <f>VLOOKUP("S230mm²",übersetzen,code,FALSE)</f>
        <v>Cable cross section
Sicuro230</v>
      </c>
      <c r="C51" s="87"/>
      <c r="E51" s="86" t="str">
        <f>VLOOKUP("joule",übersetzen,code,FALSE)</f>
        <v>Inrush current
Sicuro230</v>
      </c>
      <c r="F51" s="87"/>
    </row>
    <row r="52" spans="2:6" x14ac:dyDescent="0.2">
      <c r="B52" s="88"/>
      <c r="C52" s="89"/>
      <c r="E52" s="88"/>
      <c r="F52" s="89"/>
    </row>
    <row r="53" spans="2:6" x14ac:dyDescent="0.2">
      <c r="B53" s="90"/>
      <c r="C53" s="91"/>
      <c r="E53" s="90"/>
      <c r="F53" s="91"/>
    </row>
  </sheetData>
  <sheetProtection algorithmName="SHA-512" hashValue="op8dwHdTI1ToLSvYta/mhXsINPI/Hkyz2dojTioXLb6NdNitXxsNb4Navl/rlJUeQdleaPp/mvSQXx5FIkflSQ==" saltValue="HwvZapG7v+9acc+H8K/UTA==" spinCount="100000" sheet="1" objects="1" scenarios="1" selectLockedCells="1"/>
  <mergeCells count="9">
    <mergeCell ref="B51:C53"/>
    <mergeCell ref="E51:F53"/>
    <mergeCell ref="K31:L33"/>
    <mergeCell ref="E3:I5"/>
    <mergeCell ref="F7:H8"/>
    <mergeCell ref="E11:I13"/>
    <mergeCell ref="B31:C33"/>
    <mergeCell ref="E31:F33"/>
    <mergeCell ref="H31:I33"/>
  </mergeCells>
  <pageMargins left="0" right="0" top="0" bottom="0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Übersetzung!$B$1:$D$1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AM33"/>
  <sheetViews>
    <sheetView showGridLines="0" showRowColHeaders="0" zoomScale="120" zoomScaleNormal="120" zoomScalePageLayoutView="90" workbookViewId="0">
      <selection activeCell="C29" sqref="C29:E29"/>
    </sheetView>
  </sheetViews>
  <sheetFormatPr defaultColWidth="11.42578125" defaultRowHeight="12.75" x14ac:dyDescent="0.2"/>
  <cols>
    <col min="1" max="1" width="7.42578125" style="2" customWidth="1"/>
    <col min="2" max="7" width="3.5703125" customWidth="1"/>
    <col min="8" max="9" width="4" customWidth="1"/>
    <col min="10" max="14" width="3.5703125" customWidth="1"/>
    <col min="15" max="15" width="1.7109375" customWidth="1"/>
    <col min="16" max="24" width="3.5703125" customWidth="1"/>
    <col min="25" max="28" width="3.28515625" customWidth="1"/>
    <col min="29" max="31" width="3.5703125" customWidth="1"/>
    <col min="32" max="32" width="4" customWidth="1"/>
    <col min="33" max="33" width="1" hidden="1" customWidth="1"/>
    <col min="34" max="34" width="4" customWidth="1"/>
    <col min="35" max="39" width="3.5703125" customWidth="1"/>
  </cols>
  <sheetData>
    <row r="2" spans="1:39" ht="12" customHeight="1" x14ac:dyDescent="0.2">
      <c r="A2" s="120" t="str">
        <f>VLOOKUP("Projekt:",übersetzen,code,FALSE)</f>
        <v>Project:</v>
      </c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34" t="s">
        <v>2</v>
      </c>
      <c r="R2" s="157" t="str">
        <f>VLOOKUP("Dauer",übersetzen,code,FALSE)</f>
        <v>Choose operation duration (h):</v>
      </c>
      <c r="S2" s="155"/>
      <c r="T2" s="155"/>
      <c r="U2" s="155"/>
      <c r="V2" s="155"/>
      <c r="W2" s="155"/>
      <c r="X2" s="155"/>
      <c r="Y2" s="155"/>
      <c r="Z2" s="155"/>
      <c r="AA2" s="35">
        <v>1</v>
      </c>
      <c r="AB2" s="157" t="str">
        <f>VLOOKUP("Datum",übersetzen,code,FALSE)</f>
        <v>Date:</v>
      </c>
      <c r="AC2" s="155"/>
      <c r="AD2" s="155"/>
      <c r="AE2" s="166"/>
      <c r="AF2" s="166"/>
      <c r="AG2" s="166"/>
      <c r="AH2" s="166"/>
      <c r="AI2" s="166"/>
      <c r="AJ2" s="166"/>
      <c r="AK2" s="166"/>
      <c r="AL2" s="167"/>
    </row>
    <row r="3" spans="1:39" ht="12" customHeight="1" x14ac:dyDescent="0.2">
      <c r="A3" s="37" t="s">
        <v>3</v>
      </c>
      <c r="B3" s="120" t="str">
        <f>VLOOKUP("Typ",übersetzen,code,FALSE)</f>
        <v>Choose type and number of luminaires for each circuit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21"/>
    </row>
    <row r="4" spans="1:39" s="2" customFormat="1" ht="11.25" x14ac:dyDescent="0.2">
      <c r="A4" s="146" t="str">
        <f>VLOOKUP("Leuchten",übersetzen,code,FALSE)</f>
        <v>luminaires</v>
      </c>
      <c r="B4" s="144" t="s">
        <v>4</v>
      </c>
      <c r="C4" s="149"/>
      <c r="D4" s="149"/>
      <c r="E4" s="145"/>
      <c r="F4" s="144" t="s">
        <v>4</v>
      </c>
      <c r="G4" s="149"/>
      <c r="H4" s="144" t="s">
        <v>5</v>
      </c>
      <c r="I4" s="149"/>
      <c r="J4" s="144" t="s">
        <v>6</v>
      </c>
      <c r="K4" s="145"/>
      <c r="L4" s="144" t="s">
        <v>7</v>
      </c>
      <c r="M4" s="145"/>
      <c r="N4" s="144" t="s">
        <v>8</v>
      </c>
      <c r="O4" s="149"/>
      <c r="P4" s="145"/>
      <c r="Q4" s="144" t="s">
        <v>9</v>
      </c>
      <c r="R4" s="149"/>
      <c r="S4" s="145"/>
      <c r="T4" s="144" t="s">
        <v>9</v>
      </c>
      <c r="U4" s="145"/>
      <c r="V4" s="144" t="s">
        <v>10</v>
      </c>
      <c r="W4" s="149"/>
      <c r="X4" s="145"/>
      <c r="Y4" s="144" t="s">
        <v>10</v>
      </c>
      <c r="Z4" s="145"/>
      <c r="AA4" s="144" t="s">
        <v>11</v>
      </c>
      <c r="AB4" s="145"/>
      <c r="AC4" s="144" t="s">
        <v>12</v>
      </c>
      <c r="AD4" s="149"/>
      <c r="AE4" s="149"/>
      <c r="AF4" s="144" t="s">
        <v>13</v>
      </c>
      <c r="AG4" s="149"/>
      <c r="AH4" s="145"/>
      <c r="AI4" s="144" t="s">
        <v>14</v>
      </c>
      <c r="AJ4" s="145"/>
      <c r="AK4" s="144" t="s">
        <v>15</v>
      </c>
      <c r="AL4" s="145"/>
    </row>
    <row r="5" spans="1:39" x14ac:dyDescent="0.2">
      <c r="A5" s="147"/>
      <c r="B5" s="38"/>
      <c r="C5" s="36"/>
      <c r="D5" s="36"/>
      <c r="E5" s="39"/>
      <c r="F5" s="38"/>
      <c r="G5" s="36"/>
      <c r="H5" s="38"/>
      <c r="I5" s="36"/>
      <c r="J5" s="38"/>
      <c r="K5" s="39"/>
      <c r="L5" s="38"/>
      <c r="M5" s="39"/>
      <c r="N5" s="38"/>
      <c r="O5" s="36"/>
      <c r="P5" s="39"/>
      <c r="Q5" s="38"/>
      <c r="R5" s="36"/>
      <c r="S5" s="39"/>
      <c r="T5" s="38"/>
      <c r="U5" s="39"/>
      <c r="V5" s="38"/>
      <c r="W5" s="36"/>
      <c r="X5" s="39"/>
      <c r="Y5" s="38"/>
      <c r="Z5" s="39"/>
      <c r="AA5" s="38"/>
      <c r="AB5" s="39"/>
      <c r="AC5" s="38"/>
      <c r="AD5" s="36"/>
      <c r="AE5" s="39"/>
      <c r="AF5" s="160"/>
      <c r="AG5" s="161"/>
      <c r="AH5" s="39"/>
      <c r="AI5" s="38"/>
      <c r="AJ5" s="4"/>
      <c r="AK5" s="32"/>
      <c r="AL5" s="4"/>
    </row>
    <row r="6" spans="1:39" ht="6.75" customHeight="1" x14ac:dyDescent="0.2">
      <c r="A6" s="148"/>
      <c r="B6" s="38"/>
      <c r="C6" s="36"/>
      <c r="D6" s="36"/>
      <c r="E6" s="39"/>
      <c r="F6" s="40"/>
      <c r="G6" s="41"/>
      <c r="H6" s="40"/>
      <c r="I6" s="41"/>
      <c r="J6" s="40"/>
      <c r="K6" s="42"/>
      <c r="L6" s="40"/>
      <c r="M6" s="42"/>
      <c r="N6" s="40"/>
      <c r="O6" s="41"/>
      <c r="P6" s="42"/>
      <c r="Q6" s="40"/>
      <c r="R6" s="41"/>
      <c r="S6" s="42"/>
      <c r="T6" s="40"/>
      <c r="U6" s="42"/>
      <c r="V6" s="40"/>
      <c r="W6" s="41"/>
      <c r="X6" s="42"/>
      <c r="Y6" s="40"/>
      <c r="Z6" s="42"/>
      <c r="AA6" s="40"/>
      <c r="AB6" s="42"/>
      <c r="AC6" s="40"/>
      <c r="AD6" s="41"/>
      <c r="AE6" s="42"/>
      <c r="AF6" s="162"/>
      <c r="AG6" s="163"/>
      <c r="AH6" s="42"/>
      <c r="AI6" s="40"/>
      <c r="AJ6" s="3"/>
      <c r="AK6" s="33"/>
      <c r="AL6" s="3"/>
    </row>
    <row r="7" spans="1:39" ht="12" customHeight="1" x14ac:dyDescent="0.2">
      <c r="A7" s="43" t="str">
        <f>VLOOKUP("EW",übersetzen,code,FALSE)</f>
        <v>DV:</v>
      </c>
      <c r="B7" s="44" t="s">
        <v>16</v>
      </c>
      <c r="C7" s="44" t="s">
        <v>17</v>
      </c>
      <c r="D7" s="44" t="s">
        <v>16</v>
      </c>
      <c r="E7" s="44" t="s">
        <v>17</v>
      </c>
      <c r="F7" s="101" t="s">
        <v>18</v>
      </c>
      <c r="G7" s="103"/>
      <c r="H7" s="73" t="s">
        <v>16</v>
      </c>
      <c r="I7" s="73" t="s">
        <v>17</v>
      </c>
      <c r="J7" s="73" t="s">
        <v>19</v>
      </c>
      <c r="K7" s="73" t="s">
        <v>17</v>
      </c>
      <c r="L7" s="73" t="s">
        <v>20</v>
      </c>
      <c r="M7" s="73" t="s">
        <v>17</v>
      </c>
      <c r="N7" s="101" t="s">
        <v>21</v>
      </c>
      <c r="O7" s="102"/>
      <c r="P7" s="103"/>
      <c r="Q7" s="73" t="s">
        <v>19</v>
      </c>
      <c r="R7" s="73" t="s">
        <v>17</v>
      </c>
      <c r="S7" s="73" t="s">
        <v>22</v>
      </c>
      <c r="T7" s="101" t="s">
        <v>18</v>
      </c>
      <c r="U7" s="103"/>
      <c r="V7" s="73" t="s">
        <v>23</v>
      </c>
      <c r="W7" s="73" t="s">
        <v>24</v>
      </c>
      <c r="X7" s="73" t="s">
        <v>25</v>
      </c>
      <c r="Y7" s="101" t="s">
        <v>18</v>
      </c>
      <c r="Z7" s="103"/>
      <c r="AA7" s="101" t="s">
        <v>26</v>
      </c>
      <c r="AB7" s="103"/>
      <c r="AC7" s="101" t="str">
        <f>VLOOKUP("bs",übersetzen,code,FALSE)</f>
        <v>BS/SE</v>
      </c>
      <c r="AD7" s="103"/>
      <c r="AE7" s="45" t="str">
        <f>VLOOKUP("ds",übersetzen,code,FALSE)</f>
        <v>DS/SA</v>
      </c>
      <c r="AF7" s="101" t="s">
        <v>18</v>
      </c>
      <c r="AG7" s="102"/>
      <c r="AH7" s="103"/>
      <c r="AI7" s="44" t="s">
        <v>16</v>
      </c>
      <c r="AJ7" s="44" t="s">
        <v>17</v>
      </c>
      <c r="AK7" s="101" t="s">
        <v>18</v>
      </c>
      <c r="AL7" s="103"/>
    </row>
    <row r="8" spans="1:39" s="1" customFormat="1" ht="12" customHeight="1" x14ac:dyDescent="0.2">
      <c r="A8" s="43" t="s">
        <v>27</v>
      </c>
      <c r="B8" s="46">
        <v>1.7</v>
      </c>
      <c r="C8" s="46">
        <v>2.2000000000000002</v>
      </c>
      <c r="D8" s="46">
        <v>2.9</v>
      </c>
      <c r="E8" s="46">
        <v>4.3</v>
      </c>
      <c r="F8" s="104">
        <v>3.8</v>
      </c>
      <c r="G8" s="105"/>
      <c r="H8" s="46">
        <v>2.9</v>
      </c>
      <c r="I8" s="46">
        <v>4.3</v>
      </c>
      <c r="J8" s="46">
        <v>2.9</v>
      </c>
      <c r="K8" s="46">
        <v>2.9</v>
      </c>
      <c r="L8" s="46">
        <v>2.2000000000000002</v>
      </c>
      <c r="M8" s="46">
        <v>4.3</v>
      </c>
      <c r="N8" s="104">
        <v>3.9</v>
      </c>
      <c r="O8" s="105"/>
      <c r="P8" s="76">
        <v>4.3</v>
      </c>
      <c r="Q8" s="46">
        <v>2.2000000000000002</v>
      </c>
      <c r="R8" s="46">
        <v>2.9</v>
      </c>
      <c r="S8" s="46">
        <v>4.3</v>
      </c>
      <c r="T8" s="104">
        <v>3.8</v>
      </c>
      <c r="U8" s="105"/>
      <c r="V8" s="46">
        <v>2.2000000000000002</v>
      </c>
      <c r="W8" s="46">
        <v>4.3</v>
      </c>
      <c r="X8" s="46">
        <v>4.3</v>
      </c>
      <c r="Y8" s="104">
        <v>3.8</v>
      </c>
      <c r="Z8" s="105"/>
      <c r="AA8" s="104">
        <v>4.3</v>
      </c>
      <c r="AB8" s="105"/>
      <c r="AC8" s="47">
        <v>8</v>
      </c>
      <c r="AD8" s="67">
        <v>16</v>
      </c>
      <c r="AE8" s="48">
        <v>4.3</v>
      </c>
      <c r="AF8" s="164">
        <v>8</v>
      </c>
      <c r="AG8" s="165"/>
      <c r="AH8" s="67">
        <v>16</v>
      </c>
      <c r="AI8" s="46">
        <v>2.5</v>
      </c>
      <c r="AJ8" s="46">
        <v>3.7</v>
      </c>
      <c r="AK8" s="104">
        <v>3.8</v>
      </c>
      <c r="AL8" s="105"/>
    </row>
    <row r="9" spans="1:39" ht="12" customHeight="1" x14ac:dyDescent="0.2">
      <c r="A9" s="43" t="str">
        <f>VLOOKUP("K1",übersetzen,code,FALSE)</f>
        <v>circuit 1:</v>
      </c>
      <c r="B9" s="69"/>
      <c r="C9" s="69"/>
      <c r="D9" s="69"/>
      <c r="E9" s="69"/>
      <c r="F9" s="106"/>
      <c r="G9" s="107"/>
      <c r="H9" s="69"/>
      <c r="I9" s="69"/>
      <c r="J9" s="69">
        <v>10</v>
      </c>
      <c r="K9" s="69"/>
      <c r="L9" s="69"/>
      <c r="M9" s="69"/>
      <c r="N9" s="106"/>
      <c r="O9" s="107"/>
      <c r="P9" s="72"/>
      <c r="Q9" s="69"/>
      <c r="R9" s="69"/>
      <c r="S9" s="69"/>
      <c r="T9" s="106"/>
      <c r="U9" s="107"/>
      <c r="V9" s="69"/>
      <c r="W9" s="69"/>
      <c r="X9" s="69"/>
      <c r="Y9" s="106"/>
      <c r="Z9" s="107"/>
      <c r="AA9" s="129"/>
      <c r="AB9" s="129"/>
      <c r="AC9" s="70"/>
      <c r="AD9" s="70"/>
      <c r="AE9" s="70"/>
      <c r="AF9" s="139"/>
      <c r="AG9" s="140"/>
      <c r="AH9" s="70"/>
      <c r="AI9" s="70"/>
      <c r="AJ9" s="70"/>
      <c r="AK9" s="139"/>
      <c r="AL9" s="140"/>
    </row>
    <row r="10" spans="1:39" ht="12" customHeight="1" x14ac:dyDescent="0.2">
      <c r="A10" s="43" t="str">
        <f>VLOOKUP("K2",übersetzen,code,FALSE)</f>
        <v>circuit 2:</v>
      </c>
      <c r="B10" s="69"/>
      <c r="C10" s="69"/>
      <c r="D10" s="69"/>
      <c r="E10" s="69"/>
      <c r="F10" s="106"/>
      <c r="G10" s="107"/>
      <c r="H10" s="69"/>
      <c r="I10" s="69"/>
      <c r="J10" s="69"/>
      <c r="K10" s="69"/>
      <c r="L10" s="69"/>
      <c r="M10" s="69"/>
      <c r="N10" s="106"/>
      <c r="O10" s="107"/>
      <c r="P10" s="72"/>
      <c r="Q10" s="69"/>
      <c r="R10" s="69"/>
      <c r="S10" s="69"/>
      <c r="T10" s="106"/>
      <c r="U10" s="107"/>
      <c r="V10" s="69"/>
      <c r="W10" s="69"/>
      <c r="X10" s="69"/>
      <c r="Y10" s="106"/>
      <c r="Z10" s="107"/>
      <c r="AA10" s="129"/>
      <c r="AB10" s="129"/>
      <c r="AC10" s="70"/>
      <c r="AD10" s="70"/>
      <c r="AE10" s="70"/>
      <c r="AF10" s="130"/>
      <c r="AG10" s="130"/>
      <c r="AH10" s="70"/>
      <c r="AI10" s="70"/>
      <c r="AJ10" s="70"/>
      <c r="AK10" s="139"/>
      <c r="AL10" s="140"/>
    </row>
    <row r="11" spans="1:39" ht="12" customHeight="1" x14ac:dyDescent="0.2">
      <c r="A11" s="43" t="str">
        <f>VLOOKUP("K3",übersetzen,code,FALSE)</f>
        <v>circuit 3:</v>
      </c>
      <c r="B11" s="69"/>
      <c r="C11" s="69"/>
      <c r="D11" s="69"/>
      <c r="E11" s="69"/>
      <c r="F11" s="106"/>
      <c r="G11" s="107"/>
      <c r="H11" s="69"/>
      <c r="I11" s="69"/>
      <c r="J11" s="69"/>
      <c r="K11" s="69"/>
      <c r="L11" s="69"/>
      <c r="M11" s="69"/>
      <c r="N11" s="106"/>
      <c r="O11" s="107"/>
      <c r="P11" s="72"/>
      <c r="Q11" s="69"/>
      <c r="R11" s="69"/>
      <c r="S11" s="69"/>
      <c r="T11" s="106"/>
      <c r="U11" s="107"/>
      <c r="V11" s="69"/>
      <c r="W11" s="69"/>
      <c r="X11" s="69"/>
      <c r="Y11" s="106"/>
      <c r="Z11" s="107"/>
      <c r="AA11" s="129"/>
      <c r="AB11" s="129"/>
      <c r="AC11" s="70"/>
      <c r="AD11" s="70"/>
      <c r="AE11" s="70"/>
      <c r="AF11" s="130"/>
      <c r="AG11" s="130"/>
      <c r="AH11" s="70"/>
      <c r="AI11" s="70"/>
      <c r="AJ11" s="70"/>
      <c r="AK11" s="139"/>
      <c r="AL11" s="140"/>
    </row>
    <row r="12" spans="1:39" ht="12" customHeight="1" x14ac:dyDescent="0.2">
      <c r="A12" s="43" t="str">
        <f>VLOOKUP("K4",übersetzen,code,FALSE)</f>
        <v>circuit 4:</v>
      </c>
      <c r="B12" s="69"/>
      <c r="C12" s="69"/>
      <c r="D12" s="69"/>
      <c r="E12" s="69"/>
      <c r="F12" s="106"/>
      <c r="G12" s="107"/>
      <c r="H12" s="69"/>
      <c r="I12" s="69"/>
      <c r="J12" s="69"/>
      <c r="K12" s="69"/>
      <c r="L12" s="69"/>
      <c r="M12" s="69"/>
      <c r="N12" s="106"/>
      <c r="O12" s="107"/>
      <c r="P12" s="72"/>
      <c r="Q12" s="69"/>
      <c r="R12" s="69"/>
      <c r="S12" s="69"/>
      <c r="T12" s="106"/>
      <c r="U12" s="107"/>
      <c r="V12" s="69"/>
      <c r="W12" s="69"/>
      <c r="X12" s="69"/>
      <c r="Y12" s="106"/>
      <c r="Z12" s="107"/>
      <c r="AA12" s="129"/>
      <c r="AB12" s="129"/>
      <c r="AC12" s="70"/>
      <c r="AD12" s="70"/>
      <c r="AE12" s="70"/>
      <c r="AF12" s="130"/>
      <c r="AG12" s="130"/>
      <c r="AH12" s="70"/>
      <c r="AI12" s="70"/>
      <c r="AJ12" s="70"/>
      <c r="AK12" s="139"/>
      <c r="AL12" s="140"/>
    </row>
    <row r="13" spans="1:39" ht="12" customHeight="1" x14ac:dyDescent="0.2">
      <c r="A13" s="43" t="str">
        <f>VLOOKUP("Anzahl",übersetzen,code,FALSE)</f>
        <v>Total:</v>
      </c>
      <c r="B13" s="74">
        <f>SUM(B9:B12)</f>
        <v>0</v>
      </c>
      <c r="C13" s="74">
        <f>SUM(C9:C12)</f>
        <v>0</v>
      </c>
      <c r="D13" s="74">
        <f>SUM(D9:D12)</f>
        <v>0</v>
      </c>
      <c r="E13" s="74">
        <f>SUM(E9:E12)</f>
        <v>0</v>
      </c>
      <c r="F13" s="150">
        <f>SUM(F9:G12)</f>
        <v>0</v>
      </c>
      <c r="G13" s="151"/>
      <c r="H13" s="74">
        <f t="shared" ref="H13:T13" si="0">SUM(H9:H12)</f>
        <v>0</v>
      </c>
      <c r="I13" s="74">
        <f t="shared" si="0"/>
        <v>0</v>
      </c>
      <c r="J13" s="74">
        <f t="shared" si="0"/>
        <v>10</v>
      </c>
      <c r="K13" s="74">
        <f t="shared" si="0"/>
        <v>0</v>
      </c>
      <c r="L13" s="74">
        <f t="shared" si="0"/>
        <v>0</v>
      </c>
      <c r="M13" s="74">
        <f t="shared" si="0"/>
        <v>0</v>
      </c>
      <c r="N13" s="108">
        <f t="shared" si="0"/>
        <v>0</v>
      </c>
      <c r="O13" s="109"/>
      <c r="P13" s="68">
        <f>SUM(P9:P12)</f>
        <v>0</v>
      </c>
      <c r="Q13" s="74">
        <f t="shared" si="0"/>
        <v>0</v>
      </c>
      <c r="R13" s="74">
        <f t="shared" si="0"/>
        <v>0</v>
      </c>
      <c r="S13" s="74">
        <f t="shared" si="0"/>
        <v>0</v>
      </c>
      <c r="T13" s="150">
        <f t="shared" si="0"/>
        <v>0</v>
      </c>
      <c r="U13" s="151"/>
      <c r="V13" s="74">
        <f>SUM(V9:V12)</f>
        <v>0</v>
      </c>
      <c r="W13" s="74">
        <f>SUM(W9:W12)</f>
        <v>0</v>
      </c>
      <c r="X13" s="74">
        <f>SUM(X9:X12)</f>
        <v>0</v>
      </c>
      <c r="Y13" s="150">
        <f>SUM(Y9:Y12)</f>
        <v>0</v>
      </c>
      <c r="Z13" s="151"/>
      <c r="AA13" s="152">
        <f>SUM(AA9:AA12)</f>
        <v>0</v>
      </c>
      <c r="AB13" s="153"/>
      <c r="AC13" s="75">
        <f>SUM(AC9:AC12)</f>
        <v>0</v>
      </c>
      <c r="AD13" s="75">
        <f>SUM(AD9:AD12)</f>
        <v>0</v>
      </c>
      <c r="AE13" s="75">
        <f>SUM(AE9:AE12)</f>
        <v>0</v>
      </c>
      <c r="AF13" s="154">
        <f>SUM(AF9:AG12)</f>
        <v>0</v>
      </c>
      <c r="AG13" s="151"/>
      <c r="AH13" s="75">
        <f>SUM(AH9:AH12)</f>
        <v>0</v>
      </c>
      <c r="AI13" s="61">
        <f>SUM(AI9:AI12)</f>
        <v>0</v>
      </c>
      <c r="AJ13" s="61">
        <f>SUM(AJ9:AJ12)</f>
        <v>0</v>
      </c>
      <c r="AK13" s="120">
        <f>SUM(AK9:AL12)</f>
        <v>0</v>
      </c>
      <c r="AL13" s="121"/>
    </row>
    <row r="14" spans="1:39" ht="4.5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36"/>
      <c r="AC14" s="36"/>
      <c r="AD14" s="36"/>
      <c r="AE14" s="36"/>
      <c r="AF14" s="36"/>
      <c r="AG14" s="36"/>
      <c r="AH14" s="36"/>
      <c r="AI14" s="36"/>
    </row>
    <row r="15" spans="1:39" ht="12" customHeight="1" x14ac:dyDescent="0.2">
      <c r="A15" s="50" t="s">
        <v>3</v>
      </c>
      <c r="B15" s="120" t="str">
        <f>VLOOKUP("Typ",übersetzen,code,FALSE)</f>
        <v>Choose type and number of luminaires for each circuit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21"/>
    </row>
    <row r="16" spans="1:39" s="2" customFormat="1" ht="11.25" customHeight="1" x14ac:dyDescent="0.2">
      <c r="A16" s="146" t="str">
        <f>VLOOKUP("Leuchten",übersetzen,code,FALSE)</f>
        <v>luminaires</v>
      </c>
      <c r="B16" s="144" t="s">
        <v>28</v>
      </c>
      <c r="C16" s="145"/>
      <c r="D16" s="144" t="s">
        <v>29</v>
      </c>
      <c r="E16" s="145"/>
      <c r="F16" s="144" t="s">
        <v>30</v>
      </c>
      <c r="G16" s="149"/>
      <c r="H16" s="144" t="s">
        <v>31</v>
      </c>
      <c r="I16" s="149"/>
      <c r="J16" s="144" t="s">
        <v>32</v>
      </c>
      <c r="K16" s="145"/>
      <c r="L16" s="144" t="s">
        <v>33</v>
      </c>
      <c r="M16" s="145"/>
      <c r="N16" s="144" t="s">
        <v>34</v>
      </c>
      <c r="O16" s="145"/>
      <c r="P16" s="144" t="s">
        <v>35</v>
      </c>
      <c r="Q16" s="149"/>
      <c r="R16" s="144" t="s">
        <v>36</v>
      </c>
      <c r="S16" s="149"/>
      <c r="T16" s="145"/>
      <c r="U16" s="144" t="s">
        <v>37</v>
      </c>
      <c r="V16" s="145"/>
      <c r="W16" s="144" t="s">
        <v>38</v>
      </c>
      <c r="X16" s="145"/>
      <c r="Y16" s="144" t="s">
        <v>39</v>
      </c>
      <c r="Z16" s="145"/>
      <c r="AA16" s="144" t="s">
        <v>40</v>
      </c>
      <c r="AB16" s="145"/>
      <c r="AC16" s="144" t="s">
        <v>41</v>
      </c>
      <c r="AD16" s="145"/>
      <c r="AE16" s="144" t="s">
        <v>42</v>
      </c>
      <c r="AF16" s="149"/>
      <c r="AG16" s="145"/>
      <c r="AH16" s="144" t="s">
        <v>43</v>
      </c>
      <c r="AI16" s="145"/>
      <c r="AJ16" s="157" t="s">
        <v>44</v>
      </c>
      <c r="AK16" s="159"/>
      <c r="AL16" s="157" t="s">
        <v>45</v>
      </c>
      <c r="AM16" s="159"/>
    </row>
    <row r="17" spans="1:39" x14ac:dyDescent="0.2">
      <c r="A17" s="147"/>
      <c r="B17" s="51"/>
      <c r="C17" s="52"/>
      <c r="D17" s="51"/>
      <c r="E17" s="52"/>
      <c r="F17" s="51"/>
      <c r="G17" s="49"/>
      <c r="H17" s="51"/>
      <c r="I17" s="49"/>
      <c r="J17" s="51"/>
      <c r="K17" s="52"/>
      <c r="L17" s="51"/>
      <c r="M17" s="52"/>
      <c r="N17" s="53"/>
      <c r="O17" s="52"/>
      <c r="P17" s="51"/>
      <c r="Q17" s="49"/>
      <c r="R17" s="51"/>
      <c r="S17" s="49"/>
      <c r="T17" s="52"/>
      <c r="U17" s="51"/>
      <c r="V17" s="52"/>
      <c r="W17" s="51"/>
      <c r="X17" s="52"/>
      <c r="Y17" s="51"/>
      <c r="Z17" s="52"/>
      <c r="AA17" s="51"/>
      <c r="AB17" s="39"/>
      <c r="AC17" s="38"/>
      <c r="AD17" s="39"/>
      <c r="AE17" s="38"/>
      <c r="AF17" s="36"/>
      <c r="AG17" s="39"/>
      <c r="AH17" s="38"/>
      <c r="AI17" s="39"/>
      <c r="AJ17" s="32"/>
      <c r="AK17" s="4"/>
      <c r="AL17" s="32"/>
      <c r="AM17" s="4"/>
    </row>
    <row r="18" spans="1:39" ht="6.75" customHeight="1" x14ac:dyDescent="0.2">
      <c r="A18" s="148"/>
      <c r="B18" s="54"/>
      <c r="C18" s="55"/>
      <c r="D18" s="54"/>
      <c r="E18" s="55"/>
      <c r="F18" s="54"/>
      <c r="G18" s="56"/>
      <c r="H18" s="51"/>
      <c r="I18" s="49"/>
      <c r="J18" s="54"/>
      <c r="K18" s="55"/>
      <c r="L18" s="54"/>
      <c r="M18" s="55"/>
      <c r="N18" s="54"/>
      <c r="O18" s="55"/>
      <c r="P18" s="54"/>
      <c r="Q18" s="56"/>
      <c r="R18" s="54"/>
      <c r="S18" s="56"/>
      <c r="T18" s="55"/>
      <c r="U18" s="54"/>
      <c r="V18" s="55"/>
      <c r="W18" s="54"/>
      <c r="X18" s="55"/>
      <c r="Y18" s="54"/>
      <c r="Z18" s="55"/>
      <c r="AA18" s="54"/>
      <c r="AB18" s="42"/>
      <c r="AC18" s="40"/>
      <c r="AD18" s="42"/>
      <c r="AE18" s="40"/>
      <c r="AF18" s="41"/>
      <c r="AG18" s="42"/>
      <c r="AH18" s="40"/>
      <c r="AI18" s="42"/>
      <c r="AJ18" s="33"/>
      <c r="AK18" s="3"/>
      <c r="AL18" s="33"/>
      <c r="AM18" s="3"/>
    </row>
    <row r="19" spans="1:39" ht="12" customHeight="1" x14ac:dyDescent="0.2">
      <c r="A19" s="43" t="str">
        <f>VLOOKUP("EW",übersetzen,code,FALSE)</f>
        <v>DV:</v>
      </c>
      <c r="B19" s="141" t="s">
        <v>46</v>
      </c>
      <c r="C19" s="142"/>
      <c r="D19" s="141" t="s">
        <v>47</v>
      </c>
      <c r="E19" s="142"/>
      <c r="F19" s="51" t="s">
        <v>48</v>
      </c>
      <c r="G19" s="57" t="s">
        <v>26</v>
      </c>
      <c r="H19" s="141" t="s">
        <v>26</v>
      </c>
      <c r="I19" s="143"/>
      <c r="J19" s="141" t="s">
        <v>49</v>
      </c>
      <c r="K19" s="142"/>
      <c r="L19" s="141" t="s">
        <v>18</v>
      </c>
      <c r="M19" s="142"/>
      <c r="N19" s="141" t="s">
        <v>50</v>
      </c>
      <c r="O19" s="142"/>
      <c r="P19" s="101" t="s">
        <v>18</v>
      </c>
      <c r="Q19" s="102"/>
      <c r="R19" s="101" t="s">
        <v>16</v>
      </c>
      <c r="S19" s="103"/>
      <c r="T19" s="55" t="s">
        <v>18</v>
      </c>
      <c r="U19" s="101" t="s">
        <v>18</v>
      </c>
      <c r="V19" s="103"/>
      <c r="W19" s="101" t="s">
        <v>18</v>
      </c>
      <c r="X19" s="103"/>
      <c r="Y19" s="141" t="s">
        <v>51</v>
      </c>
      <c r="Z19" s="142"/>
      <c r="AA19" s="101" t="s">
        <v>18</v>
      </c>
      <c r="AB19" s="103"/>
      <c r="AC19" s="101" t="s">
        <v>18</v>
      </c>
      <c r="AD19" s="103"/>
      <c r="AE19" s="101" t="s">
        <v>18</v>
      </c>
      <c r="AF19" s="102"/>
      <c r="AG19" s="103"/>
      <c r="AH19" s="141" t="s">
        <v>24</v>
      </c>
      <c r="AI19" s="142"/>
      <c r="AJ19" s="101" t="s">
        <v>18</v>
      </c>
      <c r="AK19" s="103"/>
      <c r="AL19" s="101" t="s">
        <v>18</v>
      </c>
      <c r="AM19" s="103"/>
    </row>
    <row r="20" spans="1:39" s="2" customFormat="1" ht="12" customHeight="1" x14ac:dyDescent="0.2">
      <c r="A20" s="43" t="s">
        <v>27</v>
      </c>
      <c r="B20" s="101">
        <v>3.8</v>
      </c>
      <c r="C20" s="103"/>
      <c r="D20" s="101">
        <v>1.7</v>
      </c>
      <c r="E20" s="103"/>
      <c r="F20" s="58">
        <v>2.2000000000000002</v>
      </c>
      <c r="G20" s="44">
        <v>4.3</v>
      </c>
      <c r="H20" s="101">
        <v>8.1</v>
      </c>
      <c r="I20" s="102"/>
      <c r="J20" s="101">
        <v>2.9</v>
      </c>
      <c r="K20" s="103"/>
      <c r="L20" s="101">
        <v>4.3</v>
      </c>
      <c r="M20" s="103"/>
      <c r="N20" s="101">
        <v>4.3</v>
      </c>
      <c r="O20" s="103"/>
      <c r="P20" s="58">
        <v>4.3</v>
      </c>
      <c r="Q20" s="44">
        <v>8</v>
      </c>
      <c r="R20" s="101">
        <v>2.8</v>
      </c>
      <c r="S20" s="103"/>
      <c r="T20" s="55">
        <v>1.6</v>
      </c>
      <c r="U20" s="101">
        <v>3.8</v>
      </c>
      <c r="V20" s="103"/>
      <c r="W20" s="44">
        <v>8</v>
      </c>
      <c r="X20" s="45">
        <v>16</v>
      </c>
      <c r="Y20" s="101">
        <v>6.7</v>
      </c>
      <c r="Z20" s="103"/>
      <c r="AA20" s="101">
        <v>4.3</v>
      </c>
      <c r="AB20" s="103"/>
      <c r="AC20" s="44">
        <v>8</v>
      </c>
      <c r="AD20" s="44">
        <v>16</v>
      </c>
      <c r="AE20" s="101">
        <v>8</v>
      </c>
      <c r="AF20" s="102"/>
      <c r="AG20" s="103"/>
      <c r="AH20" s="101">
        <v>8.1</v>
      </c>
      <c r="AI20" s="103"/>
      <c r="AJ20" s="101">
        <v>4.0999999999999996</v>
      </c>
      <c r="AK20" s="103"/>
      <c r="AL20" s="101">
        <v>4.3</v>
      </c>
      <c r="AM20" s="103"/>
    </row>
    <row r="21" spans="1:39" ht="12" customHeight="1" x14ac:dyDescent="0.2">
      <c r="A21" s="43" t="str">
        <f>VLOOKUP("K1",übersetzen,code,FALSE)</f>
        <v>circuit 1:</v>
      </c>
      <c r="B21" s="129"/>
      <c r="C21" s="129"/>
      <c r="D21" s="129"/>
      <c r="E21" s="129"/>
      <c r="F21" s="69"/>
      <c r="G21" s="69"/>
      <c r="H21" s="129"/>
      <c r="I21" s="129"/>
      <c r="J21" s="129"/>
      <c r="K21" s="129"/>
      <c r="L21" s="129"/>
      <c r="M21" s="129"/>
      <c r="N21" s="129"/>
      <c r="O21" s="129"/>
      <c r="P21" s="71"/>
      <c r="Q21" s="69"/>
      <c r="R21" s="106"/>
      <c r="S21" s="107"/>
      <c r="T21" s="69"/>
      <c r="U21" s="129"/>
      <c r="V21" s="130"/>
      <c r="W21" s="69"/>
      <c r="X21" s="70"/>
      <c r="Y21" s="130"/>
      <c r="Z21" s="130"/>
      <c r="AA21" s="130"/>
      <c r="AB21" s="130"/>
      <c r="AC21" s="70"/>
      <c r="AD21" s="70"/>
      <c r="AE21" s="139"/>
      <c r="AF21" s="168"/>
      <c r="AG21" s="140"/>
      <c r="AH21" s="139"/>
      <c r="AI21" s="140"/>
      <c r="AJ21" s="139"/>
      <c r="AK21" s="140"/>
      <c r="AL21" s="139"/>
      <c r="AM21" s="140"/>
    </row>
    <row r="22" spans="1:39" ht="12" customHeight="1" x14ac:dyDescent="0.2">
      <c r="A22" s="43" t="str">
        <f>VLOOKUP("K2",übersetzen,code,FALSE)</f>
        <v>circuit 2:</v>
      </c>
      <c r="B22" s="129"/>
      <c r="C22" s="129"/>
      <c r="D22" s="129"/>
      <c r="E22" s="129"/>
      <c r="F22" s="69"/>
      <c r="G22" s="69"/>
      <c r="H22" s="129"/>
      <c r="I22" s="129"/>
      <c r="J22" s="129"/>
      <c r="K22" s="129"/>
      <c r="L22" s="129"/>
      <c r="M22" s="129"/>
      <c r="N22" s="129"/>
      <c r="O22" s="129"/>
      <c r="P22" s="71"/>
      <c r="Q22" s="69"/>
      <c r="R22" s="106"/>
      <c r="S22" s="107"/>
      <c r="T22" s="69"/>
      <c r="U22" s="129"/>
      <c r="V22" s="130"/>
      <c r="W22" s="69"/>
      <c r="X22" s="70"/>
      <c r="Y22" s="130"/>
      <c r="Z22" s="130"/>
      <c r="AA22" s="130"/>
      <c r="AB22" s="130"/>
      <c r="AC22" s="70"/>
      <c r="AD22" s="70"/>
      <c r="AE22" s="139"/>
      <c r="AF22" s="168"/>
      <c r="AG22" s="140"/>
      <c r="AH22" s="139"/>
      <c r="AI22" s="140"/>
      <c r="AJ22" s="139"/>
      <c r="AK22" s="140"/>
      <c r="AL22" s="139"/>
      <c r="AM22" s="140"/>
    </row>
    <row r="23" spans="1:39" ht="12" customHeight="1" x14ac:dyDescent="0.2">
      <c r="A23" s="43" t="str">
        <f>VLOOKUP("K3",übersetzen,code,FALSE)</f>
        <v>circuit 3:</v>
      </c>
      <c r="B23" s="129"/>
      <c r="C23" s="129"/>
      <c r="D23" s="129"/>
      <c r="E23" s="129"/>
      <c r="F23" s="69"/>
      <c r="G23" s="69"/>
      <c r="H23" s="129"/>
      <c r="I23" s="129"/>
      <c r="J23" s="129"/>
      <c r="K23" s="129"/>
      <c r="L23" s="129"/>
      <c r="M23" s="129"/>
      <c r="N23" s="129"/>
      <c r="O23" s="129"/>
      <c r="P23" s="71"/>
      <c r="Q23" s="69"/>
      <c r="R23" s="106"/>
      <c r="S23" s="107"/>
      <c r="T23" s="69"/>
      <c r="U23" s="129"/>
      <c r="V23" s="130"/>
      <c r="W23" s="69"/>
      <c r="X23" s="70"/>
      <c r="Y23" s="130"/>
      <c r="Z23" s="130"/>
      <c r="AA23" s="130"/>
      <c r="AB23" s="130"/>
      <c r="AC23" s="70"/>
      <c r="AD23" s="70"/>
      <c r="AE23" s="139"/>
      <c r="AF23" s="168"/>
      <c r="AG23" s="140"/>
      <c r="AH23" s="139"/>
      <c r="AI23" s="140"/>
      <c r="AJ23" s="139"/>
      <c r="AK23" s="140"/>
      <c r="AL23" s="139"/>
      <c r="AM23" s="140"/>
    </row>
    <row r="24" spans="1:39" ht="12" customHeight="1" x14ac:dyDescent="0.2">
      <c r="A24" s="43" t="str">
        <f>VLOOKUP("K4",übersetzen,code,FALSE)</f>
        <v>circuit 4:</v>
      </c>
      <c r="B24" s="129"/>
      <c r="C24" s="129"/>
      <c r="D24" s="129"/>
      <c r="E24" s="129"/>
      <c r="F24" s="69"/>
      <c r="G24" s="69"/>
      <c r="H24" s="129"/>
      <c r="I24" s="129"/>
      <c r="J24" s="129"/>
      <c r="K24" s="129"/>
      <c r="L24" s="129"/>
      <c r="M24" s="129"/>
      <c r="N24" s="129"/>
      <c r="O24" s="129"/>
      <c r="P24" s="71"/>
      <c r="Q24" s="69"/>
      <c r="R24" s="106"/>
      <c r="S24" s="107"/>
      <c r="T24" s="69"/>
      <c r="U24" s="129"/>
      <c r="V24" s="130"/>
      <c r="W24" s="69"/>
      <c r="X24" s="70"/>
      <c r="Y24" s="130"/>
      <c r="Z24" s="130"/>
      <c r="AA24" s="130"/>
      <c r="AB24" s="130"/>
      <c r="AC24" s="70"/>
      <c r="AD24" s="70"/>
      <c r="AE24" s="139"/>
      <c r="AF24" s="168"/>
      <c r="AG24" s="140"/>
      <c r="AH24" s="139"/>
      <c r="AI24" s="140"/>
      <c r="AJ24" s="139"/>
      <c r="AK24" s="140"/>
      <c r="AL24" s="139"/>
      <c r="AM24" s="140"/>
    </row>
    <row r="25" spans="1:39" ht="12" customHeight="1" x14ac:dyDescent="0.2">
      <c r="A25" s="43" t="str">
        <f>VLOOKUP("Anzahl",übersetzen,code,FALSE)</f>
        <v>Total:</v>
      </c>
      <c r="B25" s="125">
        <f>SUM(B21:C24)</f>
        <v>0</v>
      </c>
      <c r="C25" s="119"/>
      <c r="D25" s="125">
        <f>SUM(D21:E24)</f>
        <v>0</v>
      </c>
      <c r="E25" s="119"/>
      <c r="F25" s="59">
        <f>SUM(F21:F24)</f>
        <v>0</v>
      </c>
      <c r="G25" s="59">
        <f>SUM(G21:G24)</f>
        <v>0</v>
      </c>
      <c r="H25" s="125">
        <f>SUM(H21:I24)</f>
        <v>0</v>
      </c>
      <c r="I25" s="119"/>
      <c r="J25" s="125">
        <f>SUM(J21:K24)</f>
        <v>0</v>
      </c>
      <c r="K25" s="119"/>
      <c r="L25" s="125">
        <f>SUM(L21:M24)</f>
        <v>0</v>
      </c>
      <c r="M25" s="119"/>
      <c r="N25" s="125">
        <f>SUM(N21:O24)</f>
        <v>0</v>
      </c>
      <c r="O25" s="119"/>
      <c r="P25" s="60">
        <f>SUM(P21:P24)</f>
        <v>0</v>
      </c>
      <c r="Q25" s="59">
        <f>SUM(Q21:Q24)</f>
        <v>0</v>
      </c>
      <c r="R25" s="108">
        <f>SUM(R21:R24)</f>
        <v>0</v>
      </c>
      <c r="S25" s="109"/>
      <c r="T25" s="59">
        <f>SUM(T21:T24)</f>
        <v>0</v>
      </c>
      <c r="U25" s="125">
        <f>SUM(U21:V24)</f>
        <v>0</v>
      </c>
      <c r="V25" s="119"/>
      <c r="W25" s="59">
        <f>SUM(W21:W24)</f>
        <v>0</v>
      </c>
      <c r="X25" s="61">
        <f>SUM(X21:X24)</f>
        <v>0</v>
      </c>
      <c r="Y25" s="119">
        <f>SUM(Y21:Z24)</f>
        <v>0</v>
      </c>
      <c r="Z25" s="119"/>
      <c r="AA25" s="119">
        <f>SUM(AA21:AB24)</f>
        <v>0</v>
      </c>
      <c r="AB25" s="119"/>
      <c r="AC25" s="61">
        <f>SUM(AC21:AC24)</f>
        <v>0</v>
      </c>
      <c r="AD25" s="61">
        <f>SUM(AD21:AD24)</f>
        <v>0</v>
      </c>
      <c r="AE25" s="120">
        <f>SUM(AE21:AE24)</f>
        <v>0</v>
      </c>
      <c r="AF25" s="158"/>
      <c r="AG25" s="121"/>
      <c r="AH25" s="120">
        <f>SUM(AH21:AI24)</f>
        <v>0</v>
      </c>
      <c r="AI25" s="121"/>
      <c r="AJ25" s="120">
        <f>SUM(AJ21:AK24)</f>
        <v>0</v>
      </c>
      <c r="AK25" s="121"/>
      <c r="AL25" s="120">
        <f>SUM(AL21:AM24)</f>
        <v>0</v>
      </c>
      <c r="AM25" s="121"/>
    </row>
    <row r="26" spans="1:39" ht="4.5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36"/>
      <c r="AC26" s="36"/>
      <c r="AD26" s="36"/>
      <c r="AE26" s="36"/>
      <c r="AF26" s="36"/>
      <c r="AG26" s="36"/>
      <c r="AH26" s="36"/>
      <c r="AI26" s="36"/>
    </row>
    <row r="27" spans="1:39" ht="12" customHeight="1" x14ac:dyDescent="0.2">
      <c r="A27" s="122" t="str">
        <f>VLOOKUP("Übersicht",übersetzen,code,FALSE)</f>
        <v>Overview: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  <c r="O27" s="49"/>
      <c r="P27" s="122" t="str">
        <f>VLOOKUP("Empf",übersetzen,code,FALSE)</f>
        <v>Recommended System:</v>
      </c>
      <c r="Q27" s="123"/>
      <c r="R27" s="123"/>
      <c r="S27" s="123"/>
      <c r="T27" s="123"/>
      <c r="U27" s="123"/>
      <c r="V27" s="126" t="str">
        <f>IF(AA2=1,(IF(I33&lt;=156,"SicuroLED 24G-12",IF(I33&lt;=288,"SicuroLED 24G-24",VLOOKUP("Leistunghoch",übersetzen,code,FALSE)))),IF(AA2=2,(IF(I33&lt;=88.8,"SicuroLED 24G-12",IF(I33&lt;=180,"SicuroLED 24G-24",IF(I33&lt;=232.8,"SicuroLED 24G-28",IF(I33&lt;=288,VLOOKUP("Leistunghoch",übersetzen,code,FALSE)))))),IF(AA2=3,(IF(I33&lt;=67.2,"SicuroLED 24G-12",IF(I33&lt;=134.4,"SicuroLED 24G-24",IF(I33&lt;=170,"SicuroLED 24G-28",IF(I33&lt;=288,"SicuroLED 24G-56",VLOOKUP("Leistunghoch",übersetzen,code,FALSE)))))),IF(AA2=8,(IF(I33&lt;=26.4,"SicuroLED 24G-12",IF(I33&lt;=55.2,"SicuroLED 24G-24",IF(I33&lt;=74.4,"SicuroLED 24G-28",IF(I33&lt;=148,"SicuroLED 24G-56",VLOOKUP("Leistunghoch",übersetzen,code,FALSE)))))),IF(AA2&lt;1,VLOOKUP("Dauerfehlt",übersetzen,code,FALSE))))))</f>
        <v>SicuroLED 24G-12</v>
      </c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8"/>
    </row>
    <row r="28" spans="1:39" ht="30" customHeight="1" x14ac:dyDescent="0.2">
      <c r="A28" s="62" t="s">
        <v>52</v>
      </c>
      <c r="B28" s="63"/>
      <c r="C28" s="138" t="str">
        <f>VLOOKUP("Leitungslänge",übersetzen,code,FALSE)</f>
        <v>Cable length
 (m)</v>
      </c>
      <c r="D28" s="138"/>
      <c r="E28" s="138"/>
      <c r="F28" s="138" t="str">
        <f>VLOOKUP("LeuchtenAnz",übersetzen,code,FALSE)</f>
        <v>Luminaires
(number)</v>
      </c>
      <c r="G28" s="138"/>
      <c r="H28" s="138"/>
      <c r="I28" s="138" t="str">
        <f>VLOOKUP("Leistung",übersetzen,code,FALSE)</f>
        <v>Power
(W)</v>
      </c>
      <c r="J28" s="138"/>
      <c r="K28" s="138"/>
      <c r="L28" s="138" t="str">
        <f>VLOOKUP("mm²",übersetzen,code,FALSE)</f>
        <v>Cable
cross section
(mm²)</v>
      </c>
      <c r="M28" s="138"/>
      <c r="N28" s="138"/>
      <c r="O28" s="49"/>
      <c r="P28" s="110" t="str">
        <f>VLOOKUP("Anleitung",übersetzen,code,FALSE)</f>
        <v>Instruction:</v>
      </c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</row>
    <row r="29" spans="1:39" ht="12" customHeight="1" x14ac:dyDescent="0.2">
      <c r="A29" s="133" t="str">
        <f>VLOOKUP("K1",übersetzen,code,FALSE)</f>
        <v>circuit 1:</v>
      </c>
      <c r="B29" s="134"/>
      <c r="C29" s="135">
        <v>200</v>
      </c>
      <c r="D29" s="135"/>
      <c r="E29" s="135"/>
      <c r="F29" s="136">
        <f>SUM(B9:AL9,B21:AM21)</f>
        <v>10</v>
      </c>
      <c r="G29" s="137"/>
      <c r="H29" s="137"/>
      <c r="I29" s="137">
        <f>SUM((B9*B8)+(C9*C8)+(D9*D8)+(E9*E8)+(F9*F8)+(H9*H8)+(I9*I8)+(J9*J8)+(K9*K8)+(L9*L8)+(M9*M8)+(N9*N8)+(O9*O8)+(P9*P8)+(Q9*Q8)+(R9*R8)+(S9*S8)+(T9*T8)+(V9*V8)+(W9*W8)+(X9*X8)+(Y9*Y8)+(AA9*AA8)+(AC9*AC8)+(AD9*AD8)+(AE9*AE8)+(AF9*AF8)+(B21*B20)+(D21*D20)+(F21*F20)+(G21*G20)+(H21*H20)+(J21*J20)+(L21*L20)+(N21*N20)+(P21*P20)+(R21*R20)+(T21*T20)+(U21*U20)+(W21*W20)+(X21*X20)+(Y21*Y20)+(AA21*AA20)+(AC21*AC20)+(AD21*AD20)+(AE21*AE20)+(AF21*AF20)+(AH8*AH9)+(Q20*Q21)+(AH20*AH21)+(AI9*AI8)+(AJ9*AJ8)+(AK9*AK8)+(AJ21*AJ20)+(AL21*AL20))</f>
        <v>29</v>
      </c>
      <c r="J29" s="137"/>
      <c r="K29" s="137"/>
      <c r="L29" s="132">
        <f>IF(C29&lt;1,0,(IF((100*(I29/24)*C29*2)/(24*1.5*56)&lt;15,1.5,IF((100*(I29/24)*C29*2)/(24*2.5*56)&lt;15,2.5,IF((100*(I29/24)*C29*2)/(24*4*56)&lt;15,4,VLOOKUP("nichtmöglich",übersetzen,code,FALSE))))))</f>
        <v>2.5</v>
      </c>
      <c r="M29" s="132"/>
      <c r="N29" s="132"/>
      <c r="O29" s="49"/>
      <c r="P29" s="113" t="str">
        <f>VLOOKUP("Anleitung2",übersetzen,code,FALSE)</f>
        <v>1. Choose the operation duration
2. Choose the type and number of luminaires per circuit
3. Choose the cable length per circuit</v>
      </c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5"/>
    </row>
    <row r="30" spans="1:39" ht="12" customHeight="1" x14ac:dyDescent="0.2">
      <c r="A30" s="133" t="str">
        <f>VLOOKUP("K2",übersetzen,code,FALSE)</f>
        <v>circuit 2:</v>
      </c>
      <c r="B30" s="134"/>
      <c r="C30" s="135"/>
      <c r="D30" s="135"/>
      <c r="E30" s="135"/>
      <c r="F30" s="136">
        <f>SUM(B10:AL10,B22:AM22)</f>
        <v>0</v>
      </c>
      <c r="G30" s="137"/>
      <c r="H30" s="137"/>
      <c r="I30" s="137">
        <f>SUM((B10*B8)+(C10*C8)+(D10*D8)+(E10*E8)+(F10*F8)+(H10*H8)+(I10*I8)+(J10*J8)+(K10*K8)+(L10*L8)+(M10*M8)+(N10*N8)+(O10*O8)+(P10*P8)+(Q10*Q8)+(R10*R8)+(S10*S8)+(T10*T8)+(V10*V8)+(W10*W8)+(X10*X8)+(Y10*Y8)+(AA10*AA8)+(AC10*AC8)+(AD10*AD8)+(AE10*AE8)+(AF10*AF8)+(B22*B20)+(D22*D20)+(F22*F20)+(G22*G20)+(H22*H20)+(J22*J20)+(L22*L20)+(N22*N20)+(P22*P20)+(R22*R20)+(T22*T20)+(U22*U20)+(W22*W20)+(X22*X20)+(Y22*Y20)+(AA22*AA20)+(AC22*AC20)+(AD22*AD20)+(AE22*AE20)+(AF22*AF20)+(AH8*AH10)+(Q20*Q22)+(AH20*AH22)+(AJ22*AJ20)+(AL22*AL20)+(AI10*AI8)+(AJ10*AJ8)+(AK10*AK8))</f>
        <v>0</v>
      </c>
      <c r="J30" s="137"/>
      <c r="K30" s="137"/>
      <c r="L30" s="132">
        <f>IF(C30&lt;1,0,(IF((100*(I30/24)*C30*2)/(24*1.5*56)&lt;15,1.5,IF((100*(I30/24)*C30*2)/(24*2.5*56)&lt;15,2.5,IF((100*(I30/24)*C30*2)/(24*4*56)&lt;15,4,VLOOKUP("nichtmöglich",übersetzen,code,FALSE))))))</f>
        <v>0</v>
      </c>
      <c r="M30" s="132"/>
      <c r="N30" s="132"/>
      <c r="O30" s="49"/>
      <c r="P30" s="113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5"/>
    </row>
    <row r="31" spans="1:39" ht="12" customHeight="1" x14ac:dyDescent="0.2">
      <c r="A31" s="133" t="str">
        <f>VLOOKUP("K3",übersetzen,code,FALSE)</f>
        <v>circuit 3:</v>
      </c>
      <c r="B31" s="134"/>
      <c r="C31" s="135"/>
      <c r="D31" s="135"/>
      <c r="E31" s="135"/>
      <c r="F31" s="136">
        <f>SUM(B11:AL11,B23:AM23)</f>
        <v>0</v>
      </c>
      <c r="G31" s="137"/>
      <c r="H31" s="137"/>
      <c r="I31" s="137">
        <f>SUM((B11*B8)+(C11*C8)+(D11*D8)+(E11*E8)+(F11*F8)+(H11*H8)+(I11*I8)+(J11*J8)+(K11*K8)+(L11*L8)+(M11*M8)+(N11*N8)+(O11*O8)+(P11*P8)+(Q11*Q8)+(R11*R8)+(S11*S8)+(T11*T8)+(V11*V8)+(W11*W8)+(X11*X8)+(Y11*Y8)+(AA11*AA8)+(AC11*AC8)+(AD11*AD8)+(AE11*AE8)+(AF11*AF8)+(B23*B20)+(D23*D20)+(F23*F20)+(G23*G20)+(H23*H20)+(J23*J20)+(L23*L20)+(N23*N20)+(P23*P20)+(R23*R20)+(T23*T20)+(U23*U20)+(W23*W20)+(X23*X20)+(Y23*Y20)+(AA23*AA20)+(AC23*AC20)+(AD23*AD20)+(AE23*AE20)+(AF23*AF20)+(AH8*AH11)+(Q20*Q23)+(AH20*AH23)+(AI11*AI8)+(AJ11*AJ8)+(AK11*AK8)+(AJ23*AJ20)+(AL23*AL20))</f>
        <v>0</v>
      </c>
      <c r="J31" s="137"/>
      <c r="K31" s="137"/>
      <c r="L31" s="132">
        <f>IF(C31&lt;1,0,(IF((100*(I31/24)*C31*2)/(24*1.5*56)&lt;15,1.5,IF((100*(I31/24)*C31*2)/(24*2.5*56)&lt;15,2.5,IF((100*(I31/24)*C31*2)/(24*4*56)&lt;15,4,VLOOKUP("nichtmöglich",übersetzen,code,FALSE))))))</f>
        <v>0</v>
      </c>
      <c r="M31" s="132"/>
      <c r="N31" s="132"/>
      <c r="O31" s="49"/>
      <c r="P31" s="113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5"/>
    </row>
    <row r="32" spans="1:39" ht="12" customHeight="1" x14ac:dyDescent="0.2">
      <c r="A32" s="133" t="str">
        <f>VLOOKUP("K4",übersetzen,code,FALSE)</f>
        <v>circuit 4:</v>
      </c>
      <c r="B32" s="134"/>
      <c r="C32" s="135"/>
      <c r="D32" s="135"/>
      <c r="E32" s="135"/>
      <c r="F32" s="136">
        <f>SUM(B12:AL12,B24:AM24)</f>
        <v>0</v>
      </c>
      <c r="G32" s="137"/>
      <c r="H32" s="137"/>
      <c r="I32" s="137">
        <f>SUM((B12*B8)+(C12*C8)+(D12*D8)+(E12*E8)+(F12*F8)+(H12*H8)+(I12*I8)+(J12*J8)+(K12*K8)+(L12*L8)+(M12*M8)+(N12*N8)+(O12*O8)+(P12*P8)+(Q12*Q8)+(R12*R8)+(S12*S8)+(T12*T8)+(V12*V8)+(W12*W8)+(X12*X8)+(Y12*Y8)+(AA12*AA8)+(AC12*AC8)+(AD12*AD8)+(AE12*AE8)+(AF12*AF8)+(B24*B20)+(D24*D20)+(F24*F20)+(G24*G20)+(H24*H20)+(J24*J20)+(L24*L20)+(N24*N20)+(P24*P20)+(R24*R20)+(T24*T20)+(U24*U20)+(W24*W20)+(X24*X20)+(Y24*Y20)+(AA24*AA20)+(AC24*AC20)+(AD24*AD20)+(AE24*AE20)+(AF24*AF20)+(AH8*AH12)+(Q20*Q24)+(AH20*AH24)+(AI12*AI8)+(AJ12*AJ8)+(AK12*AK8)+(AJ24*AJ20)+(AL24*AL20))</f>
        <v>0</v>
      </c>
      <c r="J32" s="137"/>
      <c r="K32" s="137"/>
      <c r="L32" s="132">
        <f>IF(C32&lt;1,0,(IF((100*(I32/24)*C32*2)/(24*1.5*56)&lt;15,1.5,IF((100*(I32/24)*C32*2)/(24*2.5*56)&lt;15,2.5,IF((100*(I32/24)*C32*2)/(24*4*56)&lt;15,4,VLOOKUP("nichtmöglich",übersetzen,code,FALSE))))))</f>
        <v>0</v>
      </c>
      <c r="M32" s="132"/>
      <c r="N32" s="132"/>
      <c r="O32" s="49"/>
      <c r="P32" s="113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</row>
    <row r="33" spans="1:39" ht="12" customHeight="1" x14ac:dyDescent="0.2">
      <c r="A33" s="122" t="s">
        <v>53</v>
      </c>
      <c r="B33" s="124"/>
      <c r="C33" s="64"/>
      <c r="D33" s="65"/>
      <c r="E33" s="66"/>
      <c r="F33" s="131">
        <f>SUM(F29:H32)</f>
        <v>10</v>
      </c>
      <c r="G33" s="127"/>
      <c r="H33" s="128"/>
      <c r="I33" s="126">
        <f>SUM(I29:K32)</f>
        <v>29</v>
      </c>
      <c r="J33" s="127"/>
      <c r="K33" s="128"/>
      <c r="L33" s="64"/>
      <c r="M33" s="65"/>
      <c r="N33" s="66"/>
      <c r="O33" s="36"/>
      <c r="P33" s="116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8"/>
    </row>
  </sheetData>
  <sheetProtection algorithmName="SHA-512" hashValue="gOnnHNL9HbmIMOQKPXRupsI9eQs5gc58uSUcCzgGkPapobGcXV77LJo1NP2OWUkldE3pTLCxiqF2ih3CGFc7AA==" saltValue="9zFa0OFJye0gWbtmU9qZFg==" spinCount="100000" sheet="1" objects="1" scenarios="1" selectLockedCells="1"/>
  <mergeCells count="227">
    <mergeCell ref="AL23:AM23"/>
    <mergeCell ref="AL24:AM24"/>
    <mergeCell ref="AL25:AM25"/>
    <mergeCell ref="AE2:AL2"/>
    <mergeCell ref="B3:AL3"/>
    <mergeCell ref="AK7:AL7"/>
    <mergeCell ref="AK8:AL8"/>
    <mergeCell ref="AK9:AL9"/>
    <mergeCell ref="AK10:AL10"/>
    <mergeCell ref="AK11:AL11"/>
    <mergeCell ref="AK12:AL12"/>
    <mergeCell ref="AK13:AL13"/>
    <mergeCell ref="AJ16:AK16"/>
    <mergeCell ref="AI4:AJ4"/>
    <mergeCell ref="AE20:AG20"/>
    <mergeCell ref="AE21:AG21"/>
    <mergeCell ref="AE22:AG22"/>
    <mergeCell ref="AE23:AG23"/>
    <mergeCell ref="AE24:AG24"/>
    <mergeCell ref="AE25:AG25"/>
    <mergeCell ref="AJ19:AK19"/>
    <mergeCell ref="AJ20:AK20"/>
    <mergeCell ref="AJ21:AK21"/>
    <mergeCell ref="AJ22:AK22"/>
    <mergeCell ref="AJ23:AK23"/>
    <mergeCell ref="AJ24:AK24"/>
    <mergeCell ref="AJ25:AK25"/>
    <mergeCell ref="AK4:AL4"/>
    <mergeCell ref="B15:AM15"/>
    <mergeCell ref="AL16:AM16"/>
    <mergeCell ref="AL19:AM19"/>
    <mergeCell ref="AL20:AM20"/>
    <mergeCell ref="AL21:AM21"/>
    <mergeCell ref="AL22:AM22"/>
    <mergeCell ref="F7:G7"/>
    <mergeCell ref="T7:U7"/>
    <mergeCell ref="Y7:Z7"/>
    <mergeCell ref="AA7:AB7"/>
    <mergeCell ref="AC7:AD7"/>
    <mergeCell ref="AF7:AH7"/>
    <mergeCell ref="AF4:AH4"/>
    <mergeCell ref="AF5:AG5"/>
    <mergeCell ref="AF6:AG6"/>
    <mergeCell ref="F8:G8"/>
    <mergeCell ref="T8:U8"/>
    <mergeCell ref="Y8:Z8"/>
    <mergeCell ref="AA8:AB8"/>
    <mergeCell ref="AF8:AG8"/>
    <mergeCell ref="A2:B2"/>
    <mergeCell ref="C2:P2"/>
    <mergeCell ref="R2:Z2"/>
    <mergeCell ref="AB2:AD2"/>
    <mergeCell ref="A4:A6"/>
    <mergeCell ref="B4:E4"/>
    <mergeCell ref="F4:G4"/>
    <mergeCell ref="H4:I4"/>
    <mergeCell ref="J4:K4"/>
    <mergeCell ref="L4:M4"/>
    <mergeCell ref="N4:P4"/>
    <mergeCell ref="Q4:S4"/>
    <mergeCell ref="T4:U4"/>
    <mergeCell ref="V4:X4"/>
    <mergeCell ref="Y4:Z4"/>
    <mergeCell ref="AA4:AB4"/>
    <mergeCell ref="AC4:AE4"/>
    <mergeCell ref="F9:G9"/>
    <mergeCell ref="T9:U9"/>
    <mergeCell ref="Y9:Z9"/>
    <mergeCell ref="AA9:AB9"/>
    <mergeCell ref="AF9:AG9"/>
    <mergeCell ref="F10:G10"/>
    <mergeCell ref="T10:U10"/>
    <mergeCell ref="Y10:Z10"/>
    <mergeCell ref="AA10:AB10"/>
    <mergeCell ref="AF10:AG10"/>
    <mergeCell ref="F11:G11"/>
    <mergeCell ref="T11:U11"/>
    <mergeCell ref="Y11:Z11"/>
    <mergeCell ref="AA11:AB11"/>
    <mergeCell ref="AF11:AG11"/>
    <mergeCell ref="AA19:AB19"/>
    <mergeCell ref="AC19:AD19"/>
    <mergeCell ref="F13:G13"/>
    <mergeCell ref="T13:U13"/>
    <mergeCell ref="Y13:Z13"/>
    <mergeCell ref="AA13:AB13"/>
    <mergeCell ref="AF13:AG13"/>
    <mergeCell ref="F12:G12"/>
    <mergeCell ref="T12:U12"/>
    <mergeCell ref="Y12:Z12"/>
    <mergeCell ref="AA12:AB12"/>
    <mergeCell ref="AF12:AG12"/>
    <mergeCell ref="R16:T16"/>
    <mergeCell ref="AE16:AG16"/>
    <mergeCell ref="AH16:AI16"/>
    <mergeCell ref="U16:V16"/>
    <mergeCell ref="W16:X16"/>
    <mergeCell ref="Y16:Z16"/>
    <mergeCell ref="AA16:AB16"/>
    <mergeCell ref="AC16:AD16"/>
    <mergeCell ref="AE19:AG19"/>
    <mergeCell ref="A16:A18"/>
    <mergeCell ref="B16:C16"/>
    <mergeCell ref="D16:E16"/>
    <mergeCell ref="F16:G16"/>
    <mergeCell ref="H16:I16"/>
    <mergeCell ref="J16:K16"/>
    <mergeCell ref="L16:M16"/>
    <mergeCell ref="N16:O16"/>
    <mergeCell ref="P16:Q16"/>
    <mergeCell ref="AA20:AB20"/>
    <mergeCell ref="AH20:AI20"/>
    <mergeCell ref="R19:S19"/>
    <mergeCell ref="R20:S20"/>
    <mergeCell ref="B19:C19"/>
    <mergeCell ref="D19:E19"/>
    <mergeCell ref="H19:I19"/>
    <mergeCell ref="J19:K19"/>
    <mergeCell ref="B20:C20"/>
    <mergeCell ref="D20:E20"/>
    <mergeCell ref="H20:I20"/>
    <mergeCell ref="J20:K20"/>
    <mergeCell ref="L20:M20"/>
    <mergeCell ref="N20:O20"/>
    <mergeCell ref="U20:V20"/>
    <mergeCell ref="Y20:Z20"/>
    <mergeCell ref="U19:V19"/>
    <mergeCell ref="W19:X19"/>
    <mergeCell ref="Y19:Z19"/>
    <mergeCell ref="L19:M19"/>
    <mergeCell ref="N19:O19"/>
    <mergeCell ref="P19:Q19"/>
    <mergeCell ref="AH19:AI19"/>
    <mergeCell ref="AA21:AB21"/>
    <mergeCell ref="AH21:AI21"/>
    <mergeCell ref="B22:C22"/>
    <mergeCell ref="D22:E22"/>
    <mergeCell ref="H22:I22"/>
    <mergeCell ref="J22:K22"/>
    <mergeCell ref="L22:M22"/>
    <mergeCell ref="AH22:AI22"/>
    <mergeCell ref="N22:O22"/>
    <mergeCell ref="U22:V22"/>
    <mergeCell ref="Y22:Z22"/>
    <mergeCell ref="AA22:AB22"/>
    <mergeCell ref="R21:S21"/>
    <mergeCell ref="R22:S22"/>
    <mergeCell ref="B21:C21"/>
    <mergeCell ref="D21:E21"/>
    <mergeCell ref="H21:I21"/>
    <mergeCell ref="J21:K21"/>
    <mergeCell ref="L21:M21"/>
    <mergeCell ref="N21:O21"/>
    <mergeCell ref="U21:V21"/>
    <mergeCell ref="Y21:Z21"/>
    <mergeCell ref="Y24:Z24"/>
    <mergeCell ref="AA24:AB24"/>
    <mergeCell ref="AH24:AI24"/>
    <mergeCell ref="AA23:AB23"/>
    <mergeCell ref="AH23:AI23"/>
    <mergeCell ref="B24:C24"/>
    <mergeCell ref="D24:E24"/>
    <mergeCell ref="H24:I24"/>
    <mergeCell ref="J24:K24"/>
    <mergeCell ref="L24:M24"/>
    <mergeCell ref="N24:O24"/>
    <mergeCell ref="R23:S23"/>
    <mergeCell ref="R24:S24"/>
    <mergeCell ref="B23:C23"/>
    <mergeCell ref="D23:E23"/>
    <mergeCell ref="H23:I23"/>
    <mergeCell ref="J23:K23"/>
    <mergeCell ref="L23:M23"/>
    <mergeCell ref="N23:O23"/>
    <mergeCell ref="U23:V23"/>
    <mergeCell ref="Y23:Z23"/>
    <mergeCell ref="C28:E28"/>
    <mergeCell ref="F28:H28"/>
    <mergeCell ref="I28:K28"/>
    <mergeCell ref="L28:N28"/>
    <mergeCell ref="A29:B29"/>
    <mergeCell ref="C29:E29"/>
    <mergeCell ref="F29:H29"/>
    <mergeCell ref="I29:K29"/>
    <mergeCell ref="L29:N29"/>
    <mergeCell ref="A30:B30"/>
    <mergeCell ref="C30:E30"/>
    <mergeCell ref="F30:H30"/>
    <mergeCell ref="I30:K30"/>
    <mergeCell ref="L30:N30"/>
    <mergeCell ref="A31:B31"/>
    <mergeCell ref="C31:E31"/>
    <mergeCell ref="F31:H31"/>
    <mergeCell ref="I31:K31"/>
    <mergeCell ref="A33:B33"/>
    <mergeCell ref="F33:H33"/>
    <mergeCell ref="I33:K33"/>
    <mergeCell ref="L31:N31"/>
    <mergeCell ref="A32:B32"/>
    <mergeCell ref="C32:E32"/>
    <mergeCell ref="F32:H32"/>
    <mergeCell ref="I32:K32"/>
    <mergeCell ref="L32:N32"/>
    <mergeCell ref="N7:P7"/>
    <mergeCell ref="N8:O8"/>
    <mergeCell ref="N11:O11"/>
    <mergeCell ref="N12:O12"/>
    <mergeCell ref="N13:O13"/>
    <mergeCell ref="N9:O9"/>
    <mergeCell ref="N10:O10"/>
    <mergeCell ref="P28:AM28"/>
    <mergeCell ref="P29:AM33"/>
    <mergeCell ref="AA25:AB25"/>
    <mergeCell ref="AH25:AI25"/>
    <mergeCell ref="A27:N27"/>
    <mergeCell ref="P27:U27"/>
    <mergeCell ref="B25:C25"/>
    <mergeCell ref="D25:E25"/>
    <mergeCell ref="H25:I25"/>
    <mergeCell ref="J25:K25"/>
    <mergeCell ref="L25:M25"/>
    <mergeCell ref="N25:O25"/>
    <mergeCell ref="U25:V25"/>
    <mergeCell ref="Y25:Z25"/>
    <mergeCell ref="R25:S25"/>
    <mergeCell ref="V27:AM27"/>
    <mergeCell ref="U24:V24"/>
  </mergeCells>
  <conditionalFormatting sqref="F29:H32">
    <cfRule type="cellIs" dxfId="23" priority="11" stopIfTrue="1" operator="greaterThan">
      <formula>20</formula>
    </cfRule>
    <cfRule type="cellIs" dxfId="22" priority="12" stopIfTrue="1" operator="lessThan">
      <formula>21</formula>
    </cfRule>
  </conditionalFormatting>
  <conditionalFormatting sqref="I29:K32">
    <cfRule type="cellIs" dxfId="21" priority="1" stopIfTrue="1" operator="greaterThan">
      <formula>72</formula>
    </cfRule>
    <cfRule type="cellIs" dxfId="20" priority="2" stopIfTrue="1" operator="lessThan">
      <formula>72.1</formula>
    </cfRule>
  </conditionalFormatting>
  <conditionalFormatting sqref="AA2">
    <cfRule type="cellIs" dxfId="19" priority="9" stopIfTrue="1" operator="lessThan">
      <formula>1</formula>
    </cfRule>
    <cfRule type="cellIs" dxfId="18" priority="10" stopIfTrue="1" operator="between">
      <formula>1</formula>
      <formula>8</formula>
    </cfRule>
  </conditionalFormatting>
  <dataValidations count="1">
    <dataValidation type="list" allowBlank="1" showErrorMessage="1" promptTitle="Wert für Stunden eintragen:" prompt="1_x000a_2_x000a_3_x000a_8" sqref="AA2" xr:uid="{00000000-0002-0000-0100-000000000000}">
      <formula1>"1,2,3,8"</formula1>
    </dataValidation>
  </dataValidations>
  <printOptions horizontalCentered="1"/>
  <pageMargins left="0.31496062992125984" right="0.31496062992125984" top="0.31496062992125984" bottom="0.19685039370078741" header="0.19685039370078741" footer="0.19685039370078741"/>
  <pageSetup paperSize="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AM45"/>
  <sheetViews>
    <sheetView showGridLines="0" showRowColHeaders="0" zoomScale="120" zoomScaleNormal="120" zoomScalePageLayoutView="90" workbookViewId="0">
      <selection activeCell="AA2" sqref="AA2"/>
    </sheetView>
  </sheetViews>
  <sheetFormatPr defaultColWidth="11.42578125" defaultRowHeight="12.75" x14ac:dyDescent="0.2"/>
  <cols>
    <col min="1" max="1" width="7.42578125" style="2" customWidth="1"/>
    <col min="2" max="7" width="3.5703125" customWidth="1"/>
    <col min="8" max="9" width="4" customWidth="1"/>
    <col min="10" max="14" width="3.5703125" customWidth="1"/>
    <col min="15" max="15" width="1.7109375" customWidth="1"/>
    <col min="16" max="24" width="3.5703125" customWidth="1"/>
    <col min="25" max="28" width="3.28515625" customWidth="1"/>
    <col min="29" max="31" width="3.5703125" customWidth="1"/>
    <col min="32" max="32" width="4" customWidth="1"/>
    <col min="33" max="33" width="1" hidden="1" customWidth="1"/>
    <col min="34" max="34" width="4" customWidth="1"/>
    <col min="35" max="39" width="3.5703125" customWidth="1"/>
  </cols>
  <sheetData>
    <row r="2" spans="1:38" ht="12" customHeight="1" x14ac:dyDescent="0.2">
      <c r="A2" s="120" t="str">
        <f>VLOOKUP("Projekt:",übersetzen,code,FALSE)</f>
        <v>Project:</v>
      </c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34" t="s">
        <v>2</v>
      </c>
      <c r="R2" s="157" t="str">
        <f>VLOOKUP("Dauer",übersetzen,code,FALSE)</f>
        <v>Choose operation duration (h):</v>
      </c>
      <c r="S2" s="155"/>
      <c r="T2" s="155"/>
      <c r="U2" s="155"/>
      <c r="V2" s="155"/>
      <c r="W2" s="155"/>
      <c r="X2" s="155"/>
      <c r="Y2" s="155"/>
      <c r="Z2" s="155"/>
      <c r="AA2" s="35">
        <v>1</v>
      </c>
      <c r="AB2" s="120" t="str">
        <f>VLOOKUP("Datum",übersetzen,code,FALSE)</f>
        <v>Date:</v>
      </c>
      <c r="AC2" s="158"/>
      <c r="AD2" s="158"/>
      <c r="AE2" s="166"/>
      <c r="AF2" s="166"/>
      <c r="AG2" s="166"/>
      <c r="AH2" s="166"/>
      <c r="AI2" s="166"/>
      <c r="AJ2" s="166"/>
      <c r="AK2" s="166"/>
      <c r="AL2" s="167"/>
    </row>
    <row r="3" spans="1:38" ht="12" customHeight="1" x14ac:dyDescent="0.2">
      <c r="A3" s="37" t="s">
        <v>3</v>
      </c>
      <c r="B3" s="120" t="str">
        <f>VLOOKUP("Typ",übersetzen,code,FALSE)</f>
        <v>Choose type and number of luminaires for each circuit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21"/>
    </row>
    <row r="4" spans="1:38" s="2" customFormat="1" ht="11.25" x14ac:dyDescent="0.2">
      <c r="A4" s="146" t="str">
        <f>VLOOKUP("Leuchten",übersetzen,code,FALSE)</f>
        <v>luminaires</v>
      </c>
      <c r="B4" s="144" t="s">
        <v>4</v>
      </c>
      <c r="C4" s="149"/>
      <c r="D4" s="149"/>
      <c r="E4" s="145"/>
      <c r="F4" s="144" t="s">
        <v>4</v>
      </c>
      <c r="G4" s="149"/>
      <c r="H4" s="144" t="s">
        <v>5</v>
      </c>
      <c r="I4" s="149"/>
      <c r="J4" s="144" t="s">
        <v>6</v>
      </c>
      <c r="K4" s="145"/>
      <c r="L4" s="144" t="s">
        <v>7</v>
      </c>
      <c r="M4" s="145"/>
      <c r="N4" s="144" t="s">
        <v>8</v>
      </c>
      <c r="O4" s="149"/>
      <c r="P4" s="145"/>
      <c r="Q4" s="144" t="s">
        <v>9</v>
      </c>
      <c r="R4" s="149"/>
      <c r="S4" s="145"/>
      <c r="T4" s="144" t="s">
        <v>9</v>
      </c>
      <c r="U4" s="145"/>
      <c r="V4" s="144" t="s">
        <v>10</v>
      </c>
      <c r="W4" s="149"/>
      <c r="X4" s="145"/>
      <c r="Y4" s="144" t="s">
        <v>10</v>
      </c>
      <c r="Z4" s="145"/>
      <c r="AA4" s="144" t="s">
        <v>11</v>
      </c>
      <c r="AB4" s="145"/>
      <c r="AC4" s="144" t="s">
        <v>12</v>
      </c>
      <c r="AD4" s="149"/>
      <c r="AE4" s="149"/>
      <c r="AF4" s="144" t="s">
        <v>13</v>
      </c>
      <c r="AG4" s="149"/>
      <c r="AH4" s="145"/>
      <c r="AI4" s="144" t="s">
        <v>14</v>
      </c>
      <c r="AJ4" s="145"/>
      <c r="AK4" s="144" t="s">
        <v>15</v>
      </c>
      <c r="AL4" s="145"/>
    </row>
    <row r="5" spans="1:38" x14ac:dyDescent="0.2">
      <c r="A5" s="147"/>
      <c r="B5" s="38"/>
      <c r="C5" s="36"/>
      <c r="D5" s="36"/>
      <c r="E5" s="39"/>
      <c r="F5" s="38"/>
      <c r="G5" s="36"/>
      <c r="H5" s="38"/>
      <c r="I5" s="36"/>
      <c r="J5" s="38"/>
      <c r="K5" s="39"/>
      <c r="L5" s="38"/>
      <c r="M5" s="39"/>
      <c r="N5" s="38"/>
      <c r="O5" s="36"/>
      <c r="P5" s="39"/>
      <c r="Q5" s="38"/>
      <c r="R5" s="36"/>
      <c r="S5" s="39"/>
      <c r="T5" s="38"/>
      <c r="U5" s="39"/>
      <c r="V5" s="38"/>
      <c r="W5" s="36"/>
      <c r="X5" s="39"/>
      <c r="Y5" s="38"/>
      <c r="Z5" s="39"/>
      <c r="AA5" s="38"/>
      <c r="AB5" s="39"/>
      <c r="AC5" s="38"/>
      <c r="AD5" s="36"/>
      <c r="AE5" s="39"/>
      <c r="AF5" s="160"/>
      <c r="AG5" s="161"/>
      <c r="AH5" s="39"/>
      <c r="AI5" s="78"/>
      <c r="AJ5" s="79"/>
      <c r="AK5" s="82"/>
      <c r="AL5" s="79"/>
    </row>
    <row r="6" spans="1:38" ht="6.75" customHeight="1" x14ac:dyDescent="0.2">
      <c r="A6" s="148"/>
      <c r="B6" s="38"/>
      <c r="C6" s="36"/>
      <c r="D6" s="36"/>
      <c r="E6" s="39"/>
      <c r="F6" s="40"/>
      <c r="G6" s="41"/>
      <c r="H6" s="40"/>
      <c r="I6" s="41"/>
      <c r="J6" s="40"/>
      <c r="K6" s="42"/>
      <c r="L6" s="40"/>
      <c r="M6" s="42"/>
      <c r="N6" s="40"/>
      <c r="O6" s="41"/>
      <c r="P6" s="42"/>
      <c r="Q6" s="40"/>
      <c r="R6" s="41"/>
      <c r="S6" s="42"/>
      <c r="T6" s="40"/>
      <c r="U6" s="42"/>
      <c r="V6" s="40"/>
      <c r="W6" s="41"/>
      <c r="X6" s="42"/>
      <c r="Y6" s="40"/>
      <c r="Z6" s="42"/>
      <c r="AA6" s="40"/>
      <c r="AB6" s="42"/>
      <c r="AC6" s="40"/>
      <c r="AD6" s="41"/>
      <c r="AE6" s="42"/>
      <c r="AF6" s="162"/>
      <c r="AG6" s="163"/>
      <c r="AH6" s="42"/>
      <c r="AI6" s="80"/>
      <c r="AJ6" s="81"/>
      <c r="AK6" s="83"/>
      <c r="AL6" s="81"/>
    </row>
    <row r="7" spans="1:38" ht="12" customHeight="1" x14ac:dyDescent="0.2">
      <c r="A7" s="43" t="str">
        <f>VLOOKUP("EW",übersetzen,code,FALSE)</f>
        <v>DV:</v>
      </c>
      <c r="B7" s="44" t="s">
        <v>16</v>
      </c>
      <c r="C7" s="44" t="s">
        <v>17</v>
      </c>
      <c r="D7" s="44" t="s">
        <v>16</v>
      </c>
      <c r="E7" s="44" t="s">
        <v>17</v>
      </c>
      <c r="F7" s="101" t="s">
        <v>18</v>
      </c>
      <c r="G7" s="103"/>
      <c r="H7" s="73" t="s">
        <v>16</v>
      </c>
      <c r="I7" s="73" t="s">
        <v>17</v>
      </c>
      <c r="J7" s="73" t="s">
        <v>19</v>
      </c>
      <c r="K7" s="73" t="s">
        <v>17</v>
      </c>
      <c r="L7" s="73" t="s">
        <v>20</v>
      </c>
      <c r="M7" s="73" t="s">
        <v>17</v>
      </c>
      <c r="N7" s="101" t="s">
        <v>21</v>
      </c>
      <c r="O7" s="102"/>
      <c r="P7" s="103"/>
      <c r="Q7" s="73" t="s">
        <v>19</v>
      </c>
      <c r="R7" s="73" t="s">
        <v>17</v>
      </c>
      <c r="S7" s="73" t="s">
        <v>22</v>
      </c>
      <c r="T7" s="101" t="s">
        <v>18</v>
      </c>
      <c r="U7" s="103"/>
      <c r="V7" s="73" t="s">
        <v>23</v>
      </c>
      <c r="W7" s="73" t="s">
        <v>24</v>
      </c>
      <c r="X7" s="73" t="s">
        <v>25</v>
      </c>
      <c r="Y7" s="101" t="s">
        <v>18</v>
      </c>
      <c r="Z7" s="103"/>
      <c r="AA7" s="101" t="s">
        <v>26</v>
      </c>
      <c r="AB7" s="103"/>
      <c r="AC7" s="101" t="str">
        <f>VLOOKUP("bs",übersetzen,code,FALSE)</f>
        <v>BS/SE</v>
      </c>
      <c r="AD7" s="103"/>
      <c r="AE7" s="45" t="str">
        <f>VLOOKUP("ds",übersetzen,code,FALSE)</f>
        <v>DS/SA</v>
      </c>
      <c r="AF7" s="101" t="s">
        <v>18</v>
      </c>
      <c r="AG7" s="102"/>
      <c r="AH7" s="103"/>
      <c r="AI7" s="44" t="s">
        <v>16</v>
      </c>
      <c r="AJ7" s="44" t="s">
        <v>17</v>
      </c>
      <c r="AK7" s="137" t="s">
        <v>18</v>
      </c>
      <c r="AL7" s="137"/>
    </row>
    <row r="8" spans="1:38" s="1" customFormat="1" ht="12" customHeight="1" x14ac:dyDescent="0.2">
      <c r="A8" s="43" t="s">
        <v>27</v>
      </c>
      <c r="B8" s="46">
        <v>1.7</v>
      </c>
      <c r="C8" s="46">
        <v>2.2000000000000002</v>
      </c>
      <c r="D8" s="46">
        <v>2.9</v>
      </c>
      <c r="E8" s="46">
        <v>4.3</v>
      </c>
      <c r="F8" s="104">
        <v>3.8</v>
      </c>
      <c r="G8" s="105"/>
      <c r="H8" s="46">
        <v>2.9</v>
      </c>
      <c r="I8" s="46">
        <v>4.3</v>
      </c>
      <c r="J8" s="46">
        <v>2.9</v>
      </c>
      <c r="K8" s="46">
        <v>2.9</v>
      </c>
      <c r="L8" s="46">
        <v>2.2000000000000002</v>
      </c>
      <c r="M8" s="46">
        <v>4.3</v>
      </c>
      <c r="N8" s="104">
        <v>3.9</v>
      </c>
      <c r="O8" s="105"/>
      <c r="P8" s="46">
        <v>4.3</v>
      </c>
      <c r="Q8" s="46">
        <v>2.2000000000000002</v>
      </c>
      <c r="R8" s="46">
        <v>2.9</v>
      </c>
      <c r="S8" s="46">
        <v>4.3</v>
      </c>
      <c r="T8" s="104">
        <v>3.8</v>
      </c>
      <c r="U8" s="105"/>
      <c r="V8" s="46">
        <v>2.2000000000000002</v>
      </c>
      <c r="W8" s="46">
        <v>4.3</v>
      </c>
      <c r="X8" s="46">
        <v>4.3</v>
      </c>
      <c r="Y8" s="104">
        <v>3.8</v>
      </c>
      <c r="Z8" s="105"/>
      <c r="AA8" s="104">
        <v>4.3</v>
      </c>
      <c r="AB8" s="105"/>
      <c r="AC8" s="47">
        <v>8</v>
      </c>
      <c r="AD8" s="67">
        <v>16</v>
      </c>
      <c r="AE8" s="48">
        <v>4.3</v>
      </c>
      <c r="AF8" s="164">
        <v>8</v>
      </c>
      <c r="AG8" s="165"/>
      <c r="AH8" s="67">
        <v>16</v>
      </c>
      <c r="AI8" s="46">
        <v>2.5</v>
      </c>
      <c r="AJ8" s="46">
        <v>3.7</v>
      </c>
      <c r="AK8" s="172">
        <v>3.8</v>
      </c>
      <c r="AL8" s="172"/>
    </row>
    <row r="9" spans="1:38" ht="12" customHeight="1" x14ac:dyDescent="0.2">
      <c r="A9" s="43" t="str">
        <f>VLOOKUP("K1",übersetzen,code,FALSE)</f>
        <v>circuit 1:</v>
      </c>
      <c r="B9" s="69"/>
      <c r="C9" s="69"/>
      <c r="D9" s="69"/>
      <c r="E9" s="69"/>
      <c r="F9" s="106"/>
      <c r="G9" s="107"/>
      <c r="H9" s="69"/>
      <c r="I9" s="69"/>
      <c r="J9" s="69"/>
      <c r="K9" s="69"/>
      <c r="L9" s="69"/>
      <c r="M9" s="69"/>
      <c r="N9" s="106"/>
      <c r="O9" s="107"/>
      <c r="P9" s="69"/>
      <c r="Q9" s="69"/>
      <c r="R9" s="69"/>
      <c r="S9" s="69"/>
      <c r="T9" s="106"/>
      <c r="U9" s="107"/>
      <c r="V9" s="69"/>
      <c r="W9" s="69"/>
      <c r="X9" s="69"/>
      <c r="Y9" s="106"/>
      <c r="Z9" s="107"/>
      <c r="AA9" s="129"/>
      <c r="AB9" s="129"/>
      <c r="AC9" s="70"/>
      <c r="AD9" s="70"/>
      <c r="AE9" s="70"/>
      <c r="AF9" s="139"/>
      <c r="AG9" s="140"/>
      <c r="AH9" s="70"/>
      <c r="AI9" s="70"/>
      <c r="AJ9" s="70"/>
      <c r="AK9" s="130"/>
      <c r="AL9" s="130"/>
    </row>
    <row r="10" spans="1:38" ht="12" customHeight="1" x14ac:dyDescent="0.2">
      <c r="A10" s="43" t="str">
        <f>VLOOKUP("K2",übersetzen,code,FALSE)</f>
        <v>circuit 2:</v>
      </c>
      <c r="B10" s="69"/>
      <c r="C10" s="69"/>
      <c r="D10" s="69"/>
      <c r="E10" s="69"/>
      <c r="F10" s="106"/>
      <c r="G10" s="107"/>
      <c r="H10" s="69"/>
      <c r="I10" s="69"/>
      <c r="J10" s="69"/>
      <c r="K10" s="69"/>
      <c r="L10" s="69"/>
      <c r="M10" s="69"/>
      <c r="N10" s="106"/>
      <c r="O10" s="107"/>
      <c r="P10" s="69"/>
      <c r="Q10" s="69"/>
      <c r="R10" s="69"/>
      <c r="S10" s="69"/>
      <c r="T10" s="106"/>
      <c r="U10" s="107"/>
      <c r="V10" s="69"/>
      <c r="W10" s="69"/>
      <c r="X10" s="69"/>
      <c r="Y10" s="106"/>
      <c r="Z10" s="107"/>
      <c r="AA10" s="129"/>
      <c r="AB10" s="129"/>
      <c r="AC10" s="70"/>
      <c r="AD10" s="70"/>
      <c r="AE10" s="70"/>
      <c r="AF10" s="130"/>
      <c r="AG10" s="130"/>
      <c r="AH10" s="70"/>
      <c r="AI10" s="70"/>
      <c r="AJ10" s="70"/>
      <c r="AK10" s="130"/>
      <c r="AL10" s="130"/>
    </row>
    <row r="11" spans="1:38" ht="12" customHeight="1" x14ac:dyDescent="0.2">
      <c r="A11" s="43" t="str">
        <f>VLOOKUP("K3",übersetzen,code,FALSE)</f>
        <v>circuit 3:</v>
      </c>
      <c r="B11" s="69"/>
      <c r="C11" s="69"/>
      <c r="D11" s="69"/>
      <c r="E11" s="69"/>
      <c r="F11" s="106"/>
      <c r="G11" s="107"/>
      <c r="H11" s="69"/>
      <c r="I11" s="69"/>
      <c r="J11" s="69"/>
      <c r="K11" s="69"/>
      <c r="L11" s="69"/>
      <c r="M11" s="69"/>
      <c r="N11" s="106"/>
      <c r="O11" s="107"/>
      <c r="P11" s="69"/>
      <c r="Q11" s="69"/>
      <c r="R11" s="69"/>
      <c r="S11" s="69"/>
      <c r="T11" s="106"/>
      <c r="U11" s="107"/>
      <c r="V11" s="69"/>
      <c r="W11" s="69"/>
      <c r="X11" s="69"/>
      <c r="Y11" s="106"/>
      <c r="Z11" s="107"/>
      <c r="AA11" s="129"/>
      <c r="AB11" s="129"/>
      <c r="AC11" s="70"/>
      <c r="AD11" s="70"/>
      <c r="AE11" s="70"/>
      <c r="AF11" s="130"/>
      <c r="AG11" s="130"/>
      <c r="AH11" s="70"/>
      <c r="AI11" s="70"/>
      <c r="AJ11" s="70"/>
      <c r="AK11" s="130"/>
      <c r="AL11" s="130"/>
    </row>
    <row r="12" spans="1:38" ht="12" customHeight="1" x14ac:dyDescent="0.2">
      <c r="A12" s="43" t="str">
        <f>VLOOKUP("K4",übersetzen,code,FALSE)</f>
        <v>circuit 4:</v>
      </c>
      <c r="B12" s="69"/>
      <c r="C12" s="69"/>
      <c r="D12" s="69"/>
      <c r="E12" s="69"/>
      <c r="F12" s="106"/>
      <c r="G12" s="107"/>
      <c r="H12" s="69"/>
      <c r="I12" s="69"/>
      <c r="J12" s="69"/>
      <c r="K12" s="69"/>
      <c r="L12" s="69"/>
      <c r="M12" s="69"/>
      <c r="N12" s="106"/>
      <c r="O12" s="107"/>
      <c r="P12" s="69"/>
      <c r="Q12" s="69"/>
      <c r="R12" s="69"/>
      <c r="S12" s="69"/>
      <c r="T12" s="106"/>
      <c r="U12" s="107"/>
      <c r="V12" s="69"/>
      <c r="W12" s="69"/>
      <c r="X12" s="69"/>
      <c r="Y12" s="106"/>
      <c r="Z12" s="107"/>
      <c r="AA12" s="129"/>
      <c r="AB12" s="129"/>
      <c r="AC12" s="70"/>
      <c r="AD12" s="70"/>
      <c r="AE12" s="70"/>
      <c r="AF12" s="130"/>
      <c r="AG12" s="130"/>
      <c r="AH12" s="70"/>
      <c r="AI12" s="70"/>
      <c r="AJ12" s="70"/>
      <c r="AK12" s="130"/>
      <c r="AL12" s="130"/>
    </row>
    <row r="13" spans="1:38" ht="12" customHeight="1" x14ac:dyDescent="0.2">
      <c r="A13" s="43" t="str">
        <f>VLOOKUP("K5",übersetzen,code,FALSE)</f>
        <v>circuit 5:</v>
      </c>
      <c r="B13" s="69"/>
      <c r="C13" s="69"/>
      <c r="D13" s="69"/>
      <c r="E13" s="69"/>
      <c r="F13" s="106"/>
      <c r="G13" s="107"/>
      <c r="H13" s="69"/>
      <c r="I13" s="69"/>
      <c r="J13" s="69"/>
      <c r="K13" s="69"/>
      <c r="L13" s="69"/>
      <c r="M13" s="69"/>
      <c r="N13" s="106"/>
      <c r="O13" s="107"/>
      <c r="P13" s="69"/>
      <c r="Q13" s="69"/>
      <c r="R13" s="69"/>
      <c r="S13" s="69"/>
      <c r="T13" s="106"/>
      <c r="U13" s="107"/>
      <c r="V13" s="69"/>
      <c r="W13" s="69"/>
      <c r="X13" s="69"/>
      <c r="Y13" s="106"/>
      <c r="Z13" s="107"/>
      <c r="AA13" s="106"/>
      <c r="AB13" s="107"/>
      <c r="AC13" s="70"/>
      <c r="AD13" s="70"/>
      <c r="AE13" s="70"/>
      <c r="AF13" s="139"/>
      <c r="AG13" s="140"/>
      <c r="AH13" s="70"/>
      <c r="AI13" s="70"/>
      <c r="AJ13" s="70"/>
      <c r="AK13" s="130"/>
      <c r="AL13" s="130"/>
    </row>
    <row r="14" spans="1:38" ht="12" customHeight="1" x14ac:dyDescent="0.2">
      <c r="A14" s="43" t="str">
        <f>VLOOKUP("K6",übersetzen,code,FALSE)</f>
        <v>circuit 6:</v>
      </c>
      <c r="B14" s="69"/>
      <c r="C14" s="69"/>
      <c r="D14" s="69"/>
      <c r="E14" s="69"/>
      <c r="F14" s="106"/>
      <c r="G14" s="107"/>
      <c r="H14" s="69"/>
      <c r="I14" s="69"/>
      <c r="J14" s="69"/>
      <c r="K14" s="69"/>
      <c r="L14" s="69"/>
      <c r="M14" s="69"/>
      <c r="N14" s="106"/>
      <c r="O14" s="107"/>
      <c r="P14" s="69"/>
      <c r="Q14" s="69"/>
      <c r="R14" s="69"/>
      <c r="S14" s="69"/>
      <c r="T14" s="106"/>
      <c r="U14" s="107"/>
      <c r="V14" s="69"/>
      <c r="W14" s="69"/>
      <c r="X14" s="69"/>
      <c r="Y14" s="106"/>
      <c r="Z14" s="107"/>
      <c r="AA14" s="106"/>
      <c r="AB14" s="107"/>
      <c r="AC14" s="70"/>
      <c r="AD14" s="70"/>
      <c r="AE14" s="70"/>
      <c r="AF14" s="139"/>
      <c r="AG14" s="140"/>
      <c r="AH14" s="70"/>
      <c r="AI14" s="70"/>
      <c r="AJ14" s="70"/>
      <c r="AK14" s="130"/>
      <c r="AL14" s="130"/>
    </row>
    <row r="15" spans="1:38" ht="12" customHeight="1" x14ac:dyDescent="0.2">
      <c r="A15" s="43" t="str">
        <f>VLOOKUP("K7",übersetzen,code,FALSE)</f>
        <v>circuit 7:</v>
      </c>
      <c r="B15" s="69"/>
      <c r="C15" s="69"/>
      <c r="D15" s="69"/>
      <c r="E15" s="69"/>
      <c r="F15" s="106"/>
      <c r="G15" s="107"/>
      <c r="H15" s="69"/>
      <c r="I15" s="69"/>
      <c r="J15" s="69"/>
      <c r="K15" s="69"/>
      <c r="L15" s="69"/>
      <c r="M15" s="69"/>
      <c r="N15" s="106"/>
      <c r="O15" s="107"/>
      <c r="P15" s="69"/>
      <c r="Q15" s="69"/>
      <c r="R15" s="69"/>
      <c r="S15" s="69"/>
      <c r="T15" s="106"/>
      <c r="U15" s="107"/>
      <c r="V15" s="69"/>
      <c r="W15" s="69"/>
      <c r="X15" s="69"/>
      <c r="Y15" s="106"/>
      <c r="Z15" s="107"/>
      <c r="AA15" s="106"/>
      <c r="AB15" s="107"/>
      <c r="AC15" s="70"/>
      <c r="AD15" s="70"/>
      <c r="AE15" s="70"/>
      <c r="AF15" s="139"/>
      <c r="AG15" s="140"/>
      <c r="AH15" s="70"/>
      <c r="AI15" s="70"/>
      <c r="AJ15" s="70"/>
      <c r="AK15" s="130"/>
      <c r="AL15" s="130"/>
    </row>
    <row r="16" spans="1:38" ht="12" customHeight="1" x14ac:dyDescent="0.2">
      <c r="A16" s="43" t="str">
        <f>VLOOKUP("K8",übersetzen,code,FALSE)</f>
        <v>circuit 8:</v>
      </c>
      <c r="B16" s="69"/>
      <c r="C16" s="69"/>
      <c r="D16" s="69"/>
      <c r="E16" s="69"/>
      <c r="F16" s="106"/>
      <c r="G16" s="107"/>
      <c r="H16" s="69"/>
      <c r="I16" s="69"/>
      <c r="J16" s="69"/>
      <c r="K16" s="69"/>
      <c r="L16" s="69"/>
      <c r="M16" s="69"/>
      <c r="N16" s="106"/>
      <c r="O16" s="107"/>
      <c r="P16" s="69"/>
      <c r="Q16" s="69"/>
      <c r="R16" s="69"/>
      <c r="S16" s="69"/>
      <c r="T16" s="106"/>
      <c r="U16" s="107"/>
      <c r="V16" s="69"/>
      <c r="W16" s="69"/>
      <c r="X16" s="69"/>
      <c r="Y16" s="106"/>
      <c r="Z16" s="107"/>
      <c r="AA16" s="106"/>
      <c r="AB16" s="107"/>
      <c r="AC16" s="70"/>
      <c r="AD16" s="70"/>
      <c r="AE16" s="70"/>
      <c r="AF16" s="139"/>
      <c r="AG16" s="140"/>
      <c r="AH16" s="70"/>
      <c r="AI16" s="70"/>
      <c r="AJ16" s="70"/>
      <c r="AK16" s="130"/>
      <c r="AL16" s="130"/>
    </row>
    <row r="17" spans="1:39" ht="12" customHeight="1" x14ac:dyDescent="0.2">
      <c r="A17" s="43" t="str">
        <f>VLOOKUP("Anzahl",übersetzen,code,FALSE)</f>
        <v>Total:</v>
      </c>
      <c r="B17" s="74">
        <f>SUM(B9:B16)</f>
        <v>0</v>
      </c>
      <c r="C17" s="74">
        <f>SUM(C9:C16)</f>
        <v>0</v>
      </c>
      <c r="D17" s="74">
        <f>SUM(D9:D16)</f>
        <v>0</v>
      </c>
      <c r="E17" s="74">
        <f>SUM(E9:E16)</f>
        <v>0</v>
      </c>
      <c r="F17" s="150">
        <f>SUM(F9:G16)</f>
        <v>0</v>
      </c>
      <c r="G17" s="151"/>
      <c r="H17" s="74">
        <f t="shared" ref="H17:T17" si="0">SUM(H9:H16)</f>
        <v>0</v>
      </c>
      <c r="I17" s="74">
        <f t="shared" si="0"/>
        <v>0</v>
      </c>
      <c r="J17" s="74">
        <f t="shared" si="0"/>
        <v>0</v>
      </c>
      <c r="K17" s="74">
        <f t="shared" si="0"/>
        <v>0</v>
      </c>
      <c r="L17" s="74">
        <f t="shared" si="0"/>
        <v>0</v>
      </c>
      <c r="M17" s="74">
        <f t="shared" si="0"/>
        <v>0</v>
      </c>
      <c r="N17" s="108">
        <f t="shared" si="0"/>
        <v>0</v>
      </c>
      <c r="O17" s="109"/>
      <c r="P17" s="74">
        <f t="shared" si="0"/>
        <v>0</v>
      </c>
      <c r="Q17" s="74">
        <f t="shared" si="0"/>
        <v>0</v>
      </c>
      <c r="R17" s="74">
        <f t="shared" si="0"/>
        <v>0</v>
      </c>
      <c r="S17" s="74">
        <f t="shared" si="0"/>
        <v>0</v>
      </c>
      <c r="T17" s="150">
        <f t="shared" si="0"/>
        <v>0</v>
      </c>
      <c r="U17" s="151"/>
      <c r="V17" s="74">
        <f>SUM(V9:V16)</f>
        <v>0</v>
      </c>
      <c r="W17" s="74">
        <f>SUM(W9:W16)</f>
        <v>0</v>
      </c>
      <c r="X17" s="74">
        <f>SUM(X9:X16)</f>
        <v>0</v>
      </c>
      <c r="Y17" s="150">
        <f>SUM(Y9:Y16)</f>
        <v>0</v>
      </c>
      <c r="Z17" s="151"/>
      <c r="AA17" s="152">
        <f>SUM(AA9:AA16)</f>
        <v>0</v>
      </c>
      <c r="AB17" s="153"/>
      <c r="AC17" s="75">
        <f>SUM(AC9:AC16)</f>
        <v>0</v>
      </c>
      <c r="AD17" s="75">
        <f>SUM(AD9:AD16)</f>
        <v>0</v>
      </c>
      <c r="AE17" s="75">
        <f>SUM(AE9:AE16)</f>
        <v>0</v>
      </c>
      <c r="AF17" s="154">
        <f>SUM(AF9:AG16)</f>
        <v>0</v>
      </c>
      <c r="AG17" s="151"/>
      <c r="AH17" s="75">
        <f>SUM(AH9:AH16)</f>
        <v>0</v>
      </c>
      <c r="AI17" s="61">
        <f>SUM(AI9:AI16)</f>
        <v>0</v>
      </c>
      <c r="AJ17" s="61">
        <f>SUM(AJ9:AJ16)</f>
        <v>0</v>
      </c>
      <c r="AK17" s="119">
        <f>SUM(AK9:AL16)</f>
        <v>0</v>
      </c>
      <c r="AL17" s="119"/>
    </row>
    <row r="18" spans="1:39" ht="4.5" customHeight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36"/>
      <c r="AC18" s="36"/>
      <c r="AD18" s="36"/>
      <c r="AE18" s="36"/>
      <c r="AF18" s="36"/>
      <c r="AG18" s="36"/>
      <c r="AH18" s="36"/>
      <c r="AI18" s="36"/>
    </row>
    <row r="19" spans="1:39" ht="12" customHeight="1" x14ac:dyDescent="0.2">
      <c r="A19" s="50" t="s">
        <v>3</v>
      </c>
      <c r="B19" s="120" t="str">
        <f>VLOOKUP("Typ",übersetzen,code,FALSE)</f>
        <v>Choose type and number of luminaires for each circuit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21"/>
    </row>
    <row r="20" spans="1:39" s="2" customFormat="1" ht="11.25" customHeight="1" x14ac:dyDescent="0.2">
      <c r="A20" s="146" t="str">
        <f>VLOOKUP("Leuchten",übersetzen,code,FALSE)</f>
        <v>luminaires</v>
      </c>
      <c r="B20" s="144" t="s">
        <v>28</v>
      </c>
      <c r="C20" s="145"/>
      <c r="D20" s="144" t="s">
        <v>29</v>
      </c>
      <c r="E20" s="145"/>
      <c r="F20" s="144" t="s">
        <v>30</v>
      </c>
      <c r="G20" s="149"/>
      <c r="H20" s="144" t="s">
        <v>31</v>
      </c>
      <c r="I20" s="149"/>
      <c r="J20" s="144" t="s">
        <v>32</v>
      </c>
      <c r="K20" s="145"/>
      <c r="L20" s="144" t="s">
        <v>33</v>
      </c>
      <c r="M20" s="145"/>
      <c r="N20" s="144" t="s">
        <v>34</v>
      </c>
      <c r="O20" s="145"/>
      <c r="P20" s="144" t="s">
        <v>35</v>
      </c>
      <c r="Q20" s="149"/>
      <c r="R20" s="144" t="s">
        <v>36</v>
      </c>
      <c r="S20" s="149"/>
      <c r="T20" s="145"/>
      <c r="U20" s="144" t="s">
        <v>37</v>
      </c>
      <c r="V20" s="145"/>
      <c r="W20" s="144" t="s">
        <v>38</v>
      </c>
      <c r="X20" s="145"/>
      <c r="Y20" s="144" t="s">
        <v>39</v>
      </c>
      <c r="Z20" s="145"/>
      <c r="AA20" s="144" t="s">
        <v>40</v>
      </c>
      <c r="AB20" s="145"/>
      <c r="AC20" s="169" t="s">
        <v>41</v>
      </c>
      <c r="AD20" s="170"/>
      <c r="AE20" s="169" t="s">
        <v>42</v>
      </c>
      <c r="AF20" s="171"/>
      <c r="AG20" s="170"/>
      <c r="AH20" s="169" t="s">
        <v>43</v>
      </c>
      <c r="AI20" s="170"/>
      <c r="AJ20" s="157" t="s">
        <v>44</v>
      </c>
      <c r="AK20" s="159"/>
      <c r="AL20" s="157" t="s">
        <v>45</v>
      </c>
      <c r="AM20" s="159"/>
    </row>
    <row r="21" spans="1:39" x14ac:dyDescent="0.2">
      <c r="A21" s="147"/>
      <c r="B21" s="51"/>
      <c r="C21" s="52"/>
      <c r="D21" s="51"/>
      <c r="E21" s="52"/>
      <c r="F21" s="51"/>
      <c r="G21" s="49"/>
      <c r="H21" s="51"/>
      <c r="I21" s="49"/>
      <c r="J21" s="51"/>
      <c r="K21" s="52"/>
      <c r="L21" s="51"/>
      <c r="M21" s="52"/>
      <c r="N21" s="53"/>
      <c r="O21" s="52"/>
      <c r="P21" s="51"/>
      <c r="Q21" s="49"/>
      <c r="R21" s="51"/>
      <c r="S21" s="49"/>
      <c r="T21" s="52"/>
      <c r="U21" s="51"/>
      <c r="V21" s="52"/>
      <c r="W21" s="51"/>
      <c r="X21" s="52"/>
      <c r="Y21" s="51"/>
      <c r="Z21" s="52"/>
      <c r="AA21" s="51"/>
      <c r="AB21" s="39"/>
      <c r="AC21" s="38"/>
      <c r="AD21" s="39"/>
      <c r="AE21" s="38"/>
      <c r="AF21" s="36"/>
      <c r="AG21" s="39"/>
      <c r="AH21" s="38"/>
      <c r="AI21" s="39"/>
      <c r="AJ21" s="32"/>
      <c r="AK21" s="4"/>
      <c r="AL21" s="32"/>
      <c r="AM21" s="4"/>
    </row>
    <row r="22" spans="1:39" ht="6.75" customHeight="1" x14ac:dyDescent="0.2">
      <c r="A22" s="148"/>
      <c r="B22" s="54"/>
      <c r="C22" s="55"/>
      <c r="D22" s="54"/>
      <c r="E22" s="55"/>
      <c r="F22" s="54"/>
      <c r="G22" s="56"/>
      <c r="H22" s="51"/>
      <c r="I22" s="49"/>
      <c r="J22" s="54"/>
      <c r="K22" s="55"/>
      <c r="L22" s="54"/>
      <c r="M22" s="55"/>
      <c r="N22" s="54"/>
      <c r="O22" s="55"/>
      <c r="P22" s="54"/>
      <c r="Q22" s="56"/>
      <c r="R22" s="54"/>
      <c r="S22" s="56"/>
      <c r="T22" s="55"/>
      <c r="U22" s="54"/>
      <c r="V22" s="55"/>
      <c r="W22" s="54"/>
      <c r="X22" s="55"/>
      <c r="Y22" s="54"/>
      <c r="Z22" s="55"/>
      <c r="AA22" s="54"/>
      <c r="AB22" s="42"/>
      <c r="AC22" s="40"/>
      <c r="AD22" s="42"/>
      <c r="AE22" s="40"/>
      <c r="AF22" s="41"/>
      <c r="AG22" s="42"/>
      <c r="AH22" s="40"/>
      <c r="AI22" s="42"/>
      <c r="AJ22" s="33"/>
      <c r="AK22" s="3"/>
      <c r="AL22" s="33"/>
      <c r="AM22" s="3"/>
    </row>
    <row r="23" spans="1:39" ht="12" customHeight="1" x14ac:dyDescent="0.2">
      <c r="A23" s="43" t="str">
        <f>VLOOKUP("EW",übersetzen,code,FALSE)</f>
        <v>DV:</v>
      </c>
      <c r="B23" s="101" t="s">
        <v>46</v>
      </c>
      <c r="C23" s="103"/>
      <c r="D23" s="101" t="s">
        <v>47</v>
      </c>
      <c r="E23" s="103"/>
      <c r="F23" s="51" t="s">
        <v>48</v>
      </c>
      <c r="G23" s="57" t="s">
        <v>26</v>
      </c>
      <c r="H23" s="101" t="s">
        <v>26</v>
      </c>
      <c r="I23" s="102"/>
      <c r="J23" s="101" t="s">
        <v>49</v>
      </c>
      <c r="K23" s="103"/>
      <c r="L23" s="101" t="s">
        <v>18</v>
      </c>
      <c r="M23" s="103"/>
      <c r="N23" s="101" t="s">
        <v>50</v>
      </c>
      <c r="O23" s="103"/>
      <c r="P23" s="101" t="s">
        <v>18</v>
      </c>
      <c r="Q23" s="102"/>
      <c r="R23" s="101" t="s">
        <v>16</v>
      </c>
      <c r="S23" s="103"/>
      <c r="T23" s="55" t="s">
        <v>18</v>
      </c>
      <c r="U23" s="101" t="s">
        <v>18</v>
      </c>
      <c r="V23" s="103"/>
      <c r="W23" s="101" t="s">
        <v>18</v>
      </c>
      <c r="X23" s="103"/>
      <c r="Y23" s="101" t="s">
        <v>51</v>
      </c>
      <c r="Z23" s="103"/>
      <c r="AA23" s="101" t="s">
        <v>18</v>
      </c>
      <c r="AB23" s="103"/>
      <c r="AC23" s="101" t="s">
        <v>18</v>
      </c>
      <c r="AD23" s="103"/>
      <c r="AE23" s="101" t="s">
        <v>18</v>
      </c>
      <c r="AF23" s="102"/>
      <c r="AG23" s="103"/>
      <c r="AH23" s="101" t="s">
        <v>24</v>
      </c>
      <c r="AI23" s="103"/>
      <c r="AJ23" s="137" t="s">
        <v>18</v>
      </c>
      <c r="AK23" s="137"/>
      <c r="AL23" s="137" t="s">
        <v>18</v>
      </c>
      <c r="AM23" s="137"/>
    </row>
    <row r="24" spans="1:39" s="2" customFormat="1" ht="12" customHeight="1" x14ac:dyDescent="0.2">
      <c r="A24" s="43" t="s">
        <v>27</v>
      </c>
      <c r="B24" s="101">
        <v>3.8</v>
      </c>
      <c r="C24" s="103"/>
      <c r="D24" s="101">
        <v>1.7</v>
      </c>
      <c r="E24" s="103"/>
      <c r="F24" s="58">
        <v>2.2000000000000002</v>
      </c>
      <c r="G24" s="44">
        <v>4.3</v>
      </c>
      <c r="H24" s="101">
        <v>8.1</v>
      </c>
      <c r="I24" s="102"/>
      <c r="J24" s="101">
        <v>2.9</v>
      </c>
      <c r="K24" s="103"/>
      <c r="L24" s="101">
        <v>4.3</v>
      </c>
      <c r="M24" s="103"/>
      <c r="N24" s="101">
        <v>4.3</v>
      </c>
      <c r="O24" s="103"/>
      <c r="P24" s="58">
        <v>4.3</v>
      </c>
      <c r="Q24" s="44">
        <v>8</v>
      </c>
      <c r="R24" s="101">
        <v>2.8</v>
      </c>
      <c r="S24" s="103"/>
      <c r="T24" s="55">
        <v>1.6</v>
      </c>
      <c r="U24" s="101">
        <v>3.8</v>
      </c>
      <c r="V24" s="103"/>
      <c r="W24" s="44">
        <v>8</v>
      </c>
      <c r="X24" s="45">
        <v>16</v>
      </c>
      <c r="Y24" s="101">
        <v>6.7</v>
      </c>
      <c r="Z24" s="103"/>
      <c r="AA24" s="101">
        <v>4.3</v>
      </c>
      <c r="AB24" s="103"/>
      <c r="AC24" s="44">
        <v>8</v>
      </c>
      <c r="AD24" s="44">
        <v>16</v>
      </c>
      <c r="AE24" s="101">
        <v>8</v>
      </c>
      <c r="AF24" s="102"/>
      <c r="AG24" s="103"/>
      <c r="AH24" s="101">
        <v>8.1</v>
      </c>
      <c r="AI24" s="103"/>
      <c r="AJ24" s="137">
        <v>4.0999999999999996</v>
      </c>
      <c r="AK24" s="137"/>
      <c r="AL24" s="137">
        <v>4.3</v>
      </c>
      <c r="AM24" s="137"/>
    </row>
    <row r="25" spans="1:39" ht="12" customHeight="1" x14ac:dyDescent="0.2">
      <c r="A25" s="43" t="str">
        <f>VLOOKUP("K1",übersetzen,code,FALSE)</f>
        <v>circuit 1:</v>
      </c>
      <c r="B25" s="129"/>
      <c r="C25" s="129"/>
      <c r="D25" s="129"/>
      <c r="E25" s="129"/>
      <c r="F25" s="69"/>
      <c r="G25" s="69"/>
      <c r="H25" s="129"/>
      <c r="I25" s="129"/>
      <c r="J25" s="106"/>
      <c r="K25" s="107"/>
      <c r="L25" s="129"/>
      <c r="M25" s="129"/>
      <c r="N25" s="129"/>
      <c r="O25" s="129"/>
      <c r="P25" s="71"/>
      <c r="Q25" s="69"/>
      <c r="R25" s="106"/>
      <c r="S25" s="107"/>
      <c r="T25" s="72"/>
      <c r="U25" s="129"/>
      <c r="V25" s="130"/>
      <c r="W25" s="69"/>
      <c r="X25" s="70"/>
      <c r="Y25" s="130"/>
      <c r="Z25" s="130"/>
      <c r="AA25" s="130"/>
      <c r="AB25" s="130"/>
      <c r="AC25" s="70"/>
      <c r="AD25" s="70"/>
      <c r="AE25" s="139"/>
      <c r="AF25" s="168"/>
      <c r="AG25" s="140"/>
      <c r="AH25" s="139"/>
      <c r="AI25" s="140"/>
      <c r="AJ25" s="130"/>
      <c r="AK25" s="130"/>
      <c r="AL25" s="130"/>
      <c r="AM25" s="130"/>
    </row>
    <row r="26" spans="1:39" ht="12" customHeight="1" x14ac:dyDescent="0.2">
      <c r="A26" s="43" t="str">
        <f>VLOOKUP("K2",übersetzen,code,FALSE)</f>
        <v>circuit 2:</v>
      </c>
      <c r="B26" s="129"/>
      <c r="C26" s="129"/>
      <c r="D26" s="129"/>
      <c r="E26" s="129"/>
      <c r="F26" s="69"/>
      <c r="G26" s="69"/>
      <c r="H26" s="129"/>
      <c r="I26" s="129"/>
      <c r="J26" s="106"/>
      <c r="K26" s="107"/>
      <c r="L26" s="129"/>
      <c r="M26" s="129"/>
      <c r="N26" s="129"/>
      <c r="O26" s="129"/>
      <c r="P26" s="71"/>
      <c r="Q26" s="69"/>
      <c r="R26" s="106"/>
      <c r="S26" s="107"/>
      <c r="T26" s="72"/>
      <c r="U26" s="129"/>
      <c r="V26" s="130"/>
      <c r="W26" s="69"/>
      <c r="X26" s="70"/>
      <c r="Y26" s="130"/>
      <c r="Z26" s="130"/>
      <c r="AA26" s="130"/>
      <c r="AB26" s="130"/>
      <c r="AC26" s="70"/>
      <c r="AD26" s="70"/>
      <c r="AE26" s="139"/>
      <c r="AF26" s="168"/>
      <c r="AG26" s="140"/>
      <c r="AH26" s="139"/>
      <c r="AI26" s="140"/>
      <c r="AJ26" s="130"/>
      <c r="AK26" s="130"/>
      <c r="AL26" s="130"/>
      <c r="AM26" s="130"/>
    </row>
    <row r="27" spans="1:39" ht="12" customHeight="1" x14ac:dyDescent="0.2">
      <c r="A27" s="43" t="str">
        <f>VLOOKUP("K3",übersetzen,code,FALSE)</f>
        <v>circuit 3:</v>
      </c>
      <c r="B27" s="129"/>
      <c r="C27" s="129"/>
      <c r="D27" s="129"/>
      <c r="E27" s="129"/>
      <c r="F27" s="69"/>
      <c r="G27" s="69"/>
      <c r="H27" s="129"/>
      <c r="I27" s="129"/>
      <c r="J27" s="106"/>
      <c r="K27" s="107"/>
      <c r="L27" s="129"/>
      <c r="M27" s="129"/>
      <c r="N27" s="129"/>
      <c r="O27" s="129"/>
      <c r="P27" s="71"/>
      <c r="Q27" s="69"/>
      <c r="R27" s="106"/>
      <c r="S27" s="107"/>
      <c r="T27" s="72"/>
      <c r="U27" s="129"/>
      <c r="V27" s="130"/>
      <c r="W27" s="69"/>
      <c r="X27" s="70"/>
      <c r="Y27" s="130"/>
      <c r="Z27" s="130"/>
      <c r="AA27" s="130"/>
      <c r="AB27" s="130"/>
      <c r="AC27" s="70"/>
      <c r="AD27" s="70"/>
      <c r="AE27" s="139"/>
      <c r="AF27" s="168"/>
      <c r="AG27" s="140"/>
      <c r="AH27" s="139"/>
      <c r="AI27" s="140"/>
      <c r="AJ27" s="130"/>
      <c r="AK27" s="130"/>
      <c r="AL27" s="130"/>
      <c r="AM27" s="130"/>
    </row>
    <row r="28" spans="1:39" ht="12" customHeight="1" x14ac:dyDescent="0.2">
      <c r="A28" s="43" t="str">
        <f>VLOOKUP("K4",übersetzen,code,FALSE)</f>
        <v>circuit 4:</v>
      </c>
      <c r="B28" s="129"/>
      <c r="C28" s="129"/>
      <c r="D28" s="129"/>
      <c r="E28" s="129"/>
      <c r="F28" s="69"/>
      <c r="G28" s="69"/>
      <c r="H28" s="129"/>
      <c r="I28" s="129"/>
      <c r="J28" s="106"/>
      <c r="K28" s="107"/>
      <c r="L28" s="129"/>
      <c r="M28" s="129"/>
      <c r="N28" s="129"/>
      <c r="O28" s="129"/>
      <c r="P28" s="71"/>
      <c r="Q28" s="69"/>
      <c r="R28" s="106"/>
      <c r="S28" s="107"/>
      <c r="T28" s="72"/>
      <c r="U28" s="129"/>
      <c r="V28" s="130"/>
      <c r="W28" s="69"/>
      <c r="X28" s="70"/>
      <c r="Y28" s="130"/>
      <c r="Z28" s="130"/>
      <c r="AA28" s="130"/>
      <c r="AB28" s="130"/>
      <c r="AC28" s="70"/>
      <c r="AD28" s="70"/>
      <c r="AE28" s="139"/>
      <c r="AF28" s="168"/>
      <c r="AG28" s="140"/>
      <c r="AH28" s="139"/>
      <c r="AI28" s="140"/>
      <c r="AJ28" s="130"/>
      <c r="AK28" s="130"/>
      <c r="AL28" s="130"/>
      <c r="AM28" s="130"/>
    </row>
    <row r="29" spans="1:39" ht="12" customHeight="1" x14ac:dyDescent="0.2">
      <c r="A29" s="43" t="str">
        <f>VLOOKUP("K5",übersetzen,code,FALSE)</f>
        <v>circuit 5:</v>
      </c>
      <c r="B29" s="106"/>
      <c r="C29" s="107"/>
      <c r="D29" s="106"/>
      <c r="E29" s="107"/>
      <c r="F29" s="69"/>
      <c r="G29" s="69"/>
      <c r="H29" s="106"/>
      <c r="I29" s="107"/>
      <c r="J29" s="106"/>
      <c r="K29" s="107"/>
      <c r="L29" s="106"/>
      <c r="M29" s="107"/>
      <c r="N29" s="106"/>
      <c r="O29" s="107"/>
      <c r="P29" s="71"/>
      <c r="Q29" s="69"/>
      <c r="R29" s="106"/>
      <c r="S29" s="107"/>
      <c r="T29" s="72"/>
      <c r="U29" s="106"/>
      <c r="V29" s="107"/>
      <c r="W29" s="69"/>
      <c r="X29" s="70"/>
      <c r="Y29" s="139"/>
      <c r="Z29" s="140"/>
      <c r="AA29" s="139"/>
      <c r="AB29" s="140"/>
      <c r="AC29" s="70"/>
      <c r="AD29" s="70"/>
      <c r="AE29" s="139"/>
      <c r="AF29" s="168"/>
      <c r="AG29" s="140"/>
      <c r="AH29" s="139"/>
      <c r="AI29" s="140"/>
      <c r="AJ29" s="130"/>
      <c r="AK29" s="130"/>
      <c r="AL29" s="130"/>
      <c r="AM29" s="130"/>
    </row>
    <row r="30" spans="1:39" ht="12" customHeight="1" x14ac:dyDescent="0.2">
      <c r="A30" s="43" t="str">
        <f>VLOOKUP("K6",übersetzen,code,FALSE)</f>
        <v>circuit 6:</v>
      </c>
      <c r="B30" s="106"/>
      <c r="C30" s="107"/>
      <c r="D30" s="106"/>
      <c r="E30" s="107"/>
      <c r="F30" s="69"/>
      <c r="G30" s="69"/>
      <c r="H30" s="106"/>
      <c r="I30" s="107"/>
      <c r="J30" s="106"/>
      <c r="K30" s="107"/>
      <c r="L30" s="106"/>
      <c r="M30" s="107"/>
      <c r="N30" s="106"/>
      <c r="O30" s="107"/>
      <c r="P30" s="71"/>
      <c r="Q30" s="69"/>
      <c r="R30" s="106"/>
      <c r="S30" s="107"/>
      <c r="T30" s="72"/>
      <c r="U30" s="106"/>
      <c r="V30" s="107"/>
      <c r="W30" s="69"/>
      <c r="X30" s="70"/>
      <c r="Y30" s="139"/>
      <c r="Z30" s="140"/>
      <c r="AA30" s="139"/>
      <c r="AB30" s="140"/>
      <c r="AC30" s="70"/>
      <c r="AD30" s="70"/>
      <c r="AE30" s="139"/>
      <c r="AF30" s="168"/>
      <c r="AG30" s="140"/>
      <c r="AH30" s="139"/>
      <c r="AI30" s="140"/>
      <c r="AJ30" s="130"/>
      <c r="AK30" s="130"/>
      <c r="AL30" s="130"/>
      <c r="AM30" s="130"/>
    </row>
    <row r="31" spans="1:39" ht="12" customHeight="1" x14ac:dyDescent="0.2">
      <c r="A31" s="43" t="str">
        <f>VLOOKUP("K7",übersetzen,code,FALSE)</f>
        <v>circuit 7:</v>
      </c>
      <c r="B31" s="106"/>
      <c r="C31" s="107"/>
      <c r="D31" s="106"/>
      <c r="E31" s="107"/>
      <c r="F31" s="69"/>
      <c r="G31" s="69"/>
      <c r="H31" s="106"/>
      <c r="I31" s="107"/>
      <c r="J31" s="106"/>
      <c r="K31" s="107"/>
      <c r="L31" s="106"/>
      <c r="M31" s="107"/>
      <c r="N31" s="106"/>
      <c r="O31" s="107"/>
      <c r="P31" s="71"/>
      <c r="Q31" s="69"/>
      <c r="R31" s="106"/>
      <c r="S31" s="107"/>
      <c r="T31" s="72"/>
      <c r="U31" s="106"/>
      <c r="V31" s="107"/>
      <c r="W31" s="69"/>
      <c r="X31" s="70"/>
      <c r="Y31" s="139"/>
      <c r="Z31" s="140"/>
      <c r="AA31" s="139"/>
      <c r="AB31" s="140"/>
      <c r="AC31" s="70"/>
      <c r="AD31" s="70"/>
      <c r="AE31" s="139"/>
      <c r="AF31" s="168"/>
      <c r="AG31" s="140"/>
      <c r="AH31" s="139"/>
      <c r="AI31" s="140"/>
      <c r="AJ31" s="130"/>
      <c r="AK31" s="130"/>
      <c r="AL31" s="130"/>
      <c r="AM31" s="130"/>
    </row>
    <row r="32" spans="1:39" ht="12" customHeight="1" x14ac:dyDescent="0.2">
      <c r="A32" s="43" t="str">
        <f>VLOOKUP("K8",übersetzen,code,FALSE)</f>
        <v>circuit 8:</v>
      </c>
      <c r="B32" s="106"/>
      <c r="C32" s="107"/>
      <c r="D32" s="106"/>
      <c r="E32" s="107"/>
      <c r="F32" s="69"/>
      <c r="G32" s="69"/>
      <c r="H32" s="106"/>
      <c r="I32" s="107"/>
      <c r="J32" s="106"/>
      <c r="K32" s="107"/>
      <c r="L32" s="106"/>
      <c r="M32" s="107"/>
      <c r="N32" s="106"/>
      <c r="O32" s="107"/>
      <c r="P32" s="71"/>
      <c r="Q32" s="69"/>
      <c r="R32" s="106"/>
      <c r="S32" s="107"/>
      <c r="T32" s="72"/>
      <c r="U32" s="106"/>
      <c r="V32" s="107"/>
      <c r="W32" s="69"/>
      <c r="X32" s="70"/>
      <c r="Y32" s="139"/>
      <c r="Z32" s="140"/>
      <c r="AA32" s="139"/>
      <c r="AB32" s="140"/>
      <c r="AC32" s="70"/>
      <c r="AD32" s="70"/>
      <c r="AE32" s="139"/>
      <c r="AF32" s="168"/>
      <c r="AG32" s="140"/>
      <c r="AH32" s="139"/>
      <c r="AI32" s="140"/>
      <c r="AJ32" s="130"/>
      <c r="AK32" s="130"/>
      <c r="AL32" s="130"/>
      <c r="AM32" s="130"/>
    </row>
    <row r="33" spans="1:39" ht="12" customHeight="1" x14ac:dyDescent="0.2">
      <c r="A33" s="43" t="str">
        <f>VLOOKUP("Anzahl",übersetzen,code,FALSE)</f>
        <v>Total:</v>
      </c>
      <c r="B33" s="125">
        <f>SUM(B25:C32)</f>
        <v>0</v>
      </c>
      <c r="C33" s="119"/>
      <c r="D33" s="125">
        <f>SUM(D25:E32)</f>
        <v>0</v>
      </c>
      <c r="E33" s="119"/>
      <c r="F33" s="59">
        <f>SUM(F25:F32)</f>
        <v>0</v>
      </c>
      <c r="G33" s="59">
        <f>SUM(G25:G32)</f>
        <v>0</v>
      </c>
      <c r="H33" s="125">
        <f>SUM(H25:I32)</f>
        <v>0</v>
      </c>
      <c r="I33" s="119"/>
      <c r="J33" s="125">
        <f>SUM(J25:K32)</f>
        <v>0</v>
      </c>
      <c r="K33" s="119"/>
      <c r="L33" s="125">
        <f>SUM(L25:M32)</f>
        <v>0</v>
      </c>
      <c r="M33" s="119"/>
      <c r="N33" s="125">
        <f>SUM(N25:O32)</f>
        <v>0</v>
      </c>
      <c r="O33" s="119"/>
      <c r="P33" s="60">
        <f>SUM(P25:P32)</f>
        <v>0</v>
      </c>
      <c r="Q33" s="59">
        <f>SUM(Q25:Q32)</f>
        <v>0</v>
      </c>
      <c r="R33" s="108">
        <f>SUM(R25:R32)</f>
        <v>0</v>
      </c>
      <c r="S33" s="109"/>
      <c r="T33" s="59">
        <f>SUM(T25:T32)</f>
        <v>0</v>
      </c>
      <c r="U33" s="125">
        <f>SUM(U25:V32)</f>
        <v>0</v>
      </c>
      <c r="V33" s="119"/>
      <c r="W33" s="59">
        <f>SUM(W25:W32)</f>
        <v>0</v>
      </c>
      <c r="X33" s="61">
        <f>SUM(X25:X32)</f>
        <v>0</v>
      </c>
      <c r="Y33" s="119">
        <f>SUM(Y25:Z32)</f>
        <v>0</v>
      </c>
      <c r="Z33" s="119"/>
      <c r="AA33" s="119">
        <f>SUM(AA25:AB32)</f>
        <v>0</v>
      </c>
      <c r="AB33" s="119"/>
      <c r="AC33" s="61">
        <f>SUM(AC25:AC32)</f>
        <v>0</v>
      </c>
      <c r="AD33" s="61">
        <f>SUM(AD25:AD32)</f>
        <v>0</v>
      </c>
      <c r="AE33" s="120">
        <f>SUM(AE25:AE32)</f>
        <v>0</v>
      </c>
      <c r="AF33" s="158"/>
      <c r="AG33" s="121"/>
      <c r="AH33" s="120">
        <f>SUM(AH25:AI32)</f>
        <v>0</v>
      </c>
      <c r="AI33" s="121"/>
      <c r="AJ33" s="119">
        <f>SUM(AJ25:AK32)</f>
        <v>0</v>
      </c>
      <c r="AK33" s="119"/>
      <c r="AL33" s="119">
        <f>SUM(AL25:AM32)</f>
        <v>0</v>
      </c>
      <c r="AM33" s="119"/>
    </row>
    <row r="34" spans="1:39" ht="4.5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36"/>
      <c r="AC34" s="36"/>
      <c r="AD34" s="36"/>
      <c r="AE34" s="36"/>
      <c r="AF34" s="36"/>
      <c r="AG34" s="36"/>
      <c r="AH34" s="36"/>
      <c r="AI34" s="36"/>
    </row>
    <row r="35" spans="1:39" ht="12" customHeight="1" x14ac:dyDescent="0.2">
      <c r="A35" s="122" t="str">
        <f>VLOOKUP("Übersicht",übersetzen,code,FALSE)</f>
        <v>Overview: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4"/>
      <c r="O35" s="49"/>
      <c r="P35" s="122" t="str">
        <f>VLOOKUP("Empf",übersetzen,code,FALSE)</f>
        <v>Recommended System:</v>
      </c>
      <c r="Q35" s="123"/>
      <c r="R35" s="123"/>
      <c r="S35" s="123"/>
      <c r="T35" s="123"/>
      <c r="U35" s="124"/>
      <c r="V35" s="127" t="str">
        <f>IF(AA2=1,(IF(I45&lt;=384,"SicuroLED 24G-28-2AK",VLOOKUP("Leistunghoch",übersetzen,code,FALSE))),IF(AA2=2,(IF(I45&lt;=232.8,"SicuroLED 24G-28-2AK",IF(I45&lt;=384,"SicuroLED 24G-56-2AK",VLOOKUP("Leistunghoch",übersetzen,code,FALSE)))),IF(AA2=3,(IF(I45&lt;=170,"SicuroLED 24G-28-2AK",IF(I45&lt;=333.6,"SicuroLED 24G-56-2AK",VLOOKUP("Leistunghoch",übersetzen,code,FALSE)))),IF(AA2=8,(IF(I45&lt;=74.4,"SicuroLED 24G-28-2AK",IF(I45&lt;=148,"SicuroLED 24G-56-2AK",VLOOKUP("Leistunghoch",übersetzen,code,FALSE)))),IF(AA2&lt;1,VLOOKUP("Dauerfehlt",übersetzen,code,FALSE))))))</f>
        <v>SicuroLED 24G-28-2AK</v>
      </c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8"/>
    </row>
    <row r="36" spans="1:39" ht="30" customHeight="1" x14ac:dyDescent="0.2">
      <c r="A36" s="62" t="s">
        <v>52</v>
      </c>
      <c r="B36" s="63"/>
      <c r="C36" s="138" t="str">
        <f>VLOOKUP("Leitungslänge",übersetzen,code,FALSE)</f>
        <v>Cable length
 (m)</v>
      </c>
      <c r="D36" s="138"/>
      <c r="E36" s="138"/>
      <c r="F36" s="138" t="str">
        <f>VLOOKUP("LeuchtenAnz",übersetzen,code,FALSE)</f>
        <v>Luminaires
(number)</v>
      </c>
      <c r="G36" s="138"/>
      <c r="H36" s="138"/>
      <c r="I36" s="138" t="str">
        <f>VLOOKUP("Leistung",übersetzen,code,FALSE)</f>
        <v>Power
(W)</v>
      </c>
      <c r="J36" s="138"/>
      <c r="K36" s="138"/>
      <c r="L36" s="138" t="str">
        <f>VLOOKUP("mm²",übersetzen,code,FALSE)</f>
        <v>Cable
cross section
(mm²)</v>
      </c>
      <c r="M36" s="138"/>
      <c r="N36" s="138"/>
      <c r="O36" s="49"/>
      <c r="P36" s="110" t="str">
        <f>VLOOKUP("Anleitung",übersetzen,code,FALSE)</f>
        <v>Instruction:</v>
      </c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1:39" ht="12" customHeight="1" x14ac:dyDescent="0.2">
      <c r="A37" s="133" t="str">
        <f>VLOOKUP("K1",übersetzen,code,FALSE)</f>
        <v>circuit 1:</v>
      </c>
      <c r="B37" s="134"/>
      <c r="C37" s="135"/>
      <c r="D37" s="135"/>
      <c r="E37" s="135"/>
      <c r="F37" s="136">
        <f t="shared" ref="F37:F44" si="1">SUM(B9:AL9,B25:AM25)</f>
        <v>0</v>
      </c>
      <c r="G37" s="137"/>
      <c r="H37" s="137"/>
      <c r="I37" s="137">
        <f>SUM((B9*B8)+(C9*C8)+(D9*D8)+(E9*E8)+(F9*F8)+(H9*H8)+(I9*I8)+(J9*J8)+(K9*K8)+(L9*L8)+(M9*M8)+(N9*N8)+(O9*O8)+(P9*P8)+(Q9*Q8)+(R9*R8)+(S9*S8)+(T9*T8)+(V9*V8)+(W9*W8)+(X9*X8)+(Y9*Y8)+(AA9*AA8)+(AC9*AC8)+(AD9*AD8)+(AE9*AE8)+(AF9*AF8)+(B25*B24)+(D25*D24)+(F25*F24)+(G25*G24)+(H25*H24)+(J25*J24)+(L25*L24)+(N25*N24)+(P25*P24)+(R25*R24)+(T25*T24)+(U25*U24)+(W25*W24)+(X25*X24)+(Y25*Y24)+(AA25*AA24)+(AC25*AC24)+(AD25*AD24)+(AE25*AE24)+(AF25*AF24)+(AH8*AH9)+(Q24*Q25)+(AH24*AH25)+(AI9*AI8)+(AJ9*AJ8)+(AK9*AK8)+(AJ25*AJ24)+(AL25*AL24))</f>
        <v>0</v>
      </c>
      <c r="J37" s="137"/>
      <c r="K37" s="137"/>
      <c r="L37" s="132">
        <f t="shared" ref="L37:L44" si="2">IF(C37&lt;1,0,(IF((100*(I37/24)*C37*2)/(24*1.5*56)&lt;15,1.5,IF((100*(I37/24)*C37*2)/(24*2.5*56)&lt;15,2.5,IF((100*(I37/24)*C37*2)/(24*4*56)&lt;15,4,VLOOKUP("nichtmöglich",übersetzen,code,FALSE))))))</f>
        <v>0</v>
      </c>
      <c r="M37" s="132"/>
      <c r="N37" s="132"/>
      <c r="O37" s="49"/>
      <c r="P37" s="113" t="str">
        <f>VLOOKUP("Anleitung2",übersetzen,code,FALSE)</f>
        <v>1. Choose the operation duration
2. Choose the type and number of luminaires per circuit
3. Choose the cable length per circuit</v>
      </c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5"/>
    </row>
    <row r="38" spans="1:39" ht="12" customHeight="1" x14ac:dyDescent="0.2">
      <c r="A38" s="133" t="str">
        <f>VLOOKUP("K2",übersetzen,code,FALSE)</f>
        <v>circuit 2:</v>
      </c>
      <c r="B38" s="134"/>
      <c r="C38" s="135"/>
      <c r="D38" s="135"/>
      <c r="E38" s="135"/>
      <c r="F38" s="136">
        <f t="shared" si="1"/>
        <v>0</v>
      </c>
      <c r="G38" s="137"/>
      <c r="H38" s="137"/>
      <c r="I38" s="137">
        <f>SUM((B10*B8)+(C10*C8)+(D10*D8)+(E10*E8)+(F10*F8)+(H10*H8)+(I10*I8)+(J10*J8)+(K10*K8)+(L10*L8)+(M10*M8)+(N10*N8)+(O10*O8)+(P10*P8)+(Q10*Q8)+(R10*R8)+(S10*S8)+(T10*T8)+(V10*V8)+(W10*W8)+(X10*X8)+(Y10*Y8)+(AA10*AA8)+(AC10*AC8)+(AD10*AD8)+(AE10*AE8)+(AF10*AF8)+(B26*B24)+(D26*D24)+(F26*F24)+(G26*G24)+(H26*H24)+(J26*J24)+(L26*L24)+(N26*N24)+(P26*P24)+(R26*R24)+(T26*T24)+(U26*U24)+(W26*W24)+(X26*X24)+(Y26*Y24)+(AA26*AA24)+(AC26*AC24)+(AD26*AD24)+(AE26*AE24)+(AF26*AF24)+(AH8*AH10)+(Q24*Q26)+(AH24*AH26)+(AI10*AI8)+(AJ10*AJ8)+(AK10*AK8)+(AJ26*AJ24)+(AL26*AL24))</f>
        <v>0</v>
      </c>
      <c r="J38" s="137"/>
      <c r="K38" s="137"/>
      <c r="L38" s="132">
        <f t="shared" si="2"/>
        <v>0</v>
      </c>
      <c r="M38" s="132"/>
      <c r="N38" s="132"/>
      <c r="O38" s="49"/>
      <c r="P38" s="113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5"/>
    </row>
    <row r="39" spans="1:39" ht="12" customHeight="1" x14ac:dyDescent="0.2">
      <c r="A39" s="133" t="str">
        <f>VLOOKUP("K3",übersetzen,code,FALSE)</f>
        <v>circuit 3:</v>
      </c>
      <c r="B39" s="134"/>
      <c r="C39" s="135"/>
      <c r="D39" s="135"/>
      <c r="E39" s="135"/>
      <c r="F39" s="136">
        <f t="shared" si="1"/>
        <v>0</v>
      </c>
      <c r="G39" s="137"/>
      <c r="H39" s="137"/>
      <c r="I39" s="137">
        <f>SUM((B11*B8)+(C11*C8)+(D11*D8)+(E11*E8)+(F11*F8)+(H11*H8)+(I11*I8)+(J11*J8)+(K11*K8)+(L11*L8)+(M11*M8)+(N11*N8)+(O11*O8)+(P11*P8)+(Q11*Q8)+(R11*R8)+(S11*S8)+(T11*T8)+(V11*V8)+(W11*W8)+(X11*X8)+(Y11*Y8)+(AA11*AA8)+(AC11*AC8)+(AD11*AD8)+(AE11*AE8)+(AF11*AF8)+(B27*B24)+(D27*D24)+(F27*F24)+(G27*G24)+(H27*H24)+(J27*J24)+(L27*L24)+(N27*N24)+(P27*P24)+(R27*R24)+(T27*T24)+(U27*U24)+(W27*W24)+(X27*X24)+(Y27*Y24)+(AA27*AA24)+(AC27*AC24)+(AD27*AD24)+(AE27*AE24)+(AF27*AF24)+(AH8*AH11)+(Q24*Q27)+(AH24*AH27)+(AJ27*AJ24)+(AL27*AL24)+(AI11*AI8)+(AJ11*AJ8)+(AK11*AK8))</f>
        <v>0</v>
      </c>
      <c r="J39" s="137"/>
      <c r="K39" s="137"/>
      <c r="L39" s="132">
        <f t="shared" si="2"/>
        <v>0</v>
      </c>
      <c r="M39" s="132"/>
      <c r="N39" s="132"/>
      <c r="O39" s="49"/>
      <c r="P39" s="113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5"/>
    </row>
    <row r="40" spans="1:39" ht="12" customHeight="1" x14ac:dyDescent="0.2">
      <c r="A40" s="133" t="str">
        <f>VLOOKUP("K4",übersetzen,code,FALSE)</f>
        <v>circuit 4:</v>
      </c>
      <c r="B40" s="134"/>
      <c r="C40" s="135"/>
      <c r="D40" s="135"/>
      <c r="E40" s="135"/>
      <c r="F40" s="136">
        <f t="shared" si="1"/>
        <v>0</v>
      </c>
      <c r="G40" s="137"/>
      <c r="H40" s="137"/>
      <c r="I40" s="137">
        <f>SUM((B12*B8)+(C12*C8)+(D12*D8)+(E12*E8)+(F12*F8)+(H12*H8)+(I12*I8)+(J12*J8)+(K12*K8)+(L12*L8)+(M12*M8)+(N12*N8)+(O12*O8)+(P12*P8)+(Q12*Q8)+(R12*R8)+(S12*S8)+(T12*T8)+(V12*V8)+(W12*W8)+(X12*X8)+(Y12*Y8)+(AA12*AA8)+(AC12*AC8)+(AD12*AD8)+(AE12*AE8)+(AF12*AF8)+(B28*B24)+(D28*D24)+(F28*F24)+(G28*G24)+(H28*H24)+(J28*J24)+(L28*L24)+(N28*N24)+(P28*P24)+(R28*R24)+(T28*T24)+(U28*U24)+(W28*W24)+(X28*X24)+(Y28*Y24)+(AA28*AA24)+(AC28*AC24)+(AD28*AD24)+(AE28*AE24)+(AF28*AF24)+(AH8*AH12)+(Q24*Q28)+(AH24*AH28)+(AI12*AI8)+(AJ12*AJ8)+(AK12*AK8)+(AJ28*AJ24)+(AL28*AL24))</f>
        <v>0</v>
      </c>
      <c r="J40" s="137"/>
      <c r="K40" s="137"/>
      <c r="L40" s="132">
        <f t="shared" si="2"/>
        <v>0</v>
      </c>
      <c r="M40" s="132"/>
      <c r="N40" s="132"/>
      <c r="O40" s="49"/>
      <c r="P40" s="113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</row>
    <row r="41" spans="1:39" ht="12" customHeight="1" x14ac:dyDescent="0.2">
      <c r="A41" s="133" t="str">
        <f>VLOOKUP("K5",übersetzen,code,FALSE)</f>
        <v>circuit 5:</v>
      </c>
      <c r="B41" s="134"/>
      <c r="C41" s="173"/>
      <c r="D41" s="174"/>
      <c r="E41" s="175"/>
      <c r="F41" s="176">
        <f t="shared" si="1"/>
        <v>0</v>
      </c>
      <c r="G41" s="177"/>
      <c r="H41" s="178"/>
      <c r="I41" s="137">
        <f>SUM((B13*B8)+(C13*C8)+(D13*D8)+(E13*E8)+(F13*F8)+(H13*H8)+(I13*I8)+(J13*J8)+(K13*K8)+(L13*L8)+(M13*M8)+(N13*N8)+(O13*O8)+(P13*P8)+(Q13*Q8)+(R13*R8)+(S13*S8)+(T13*T8)+(V13*V8)+(W13*W8)+(X13*X8)+(Y13*Y8)+(AA13*AA8)+(AC13*AC8)+(AD13*AD8)+(AE13*AE8)+(AF13*AF8)+(B29*B24)+(D29*D24)+(F29*F24)+(G29*G24)+(H29*H24)+(J29*J24)+(L29*L24)+(N29*N24)+(P29*P24)+(R29*R24)+(T29*T24)+(U29*U24)+(W29*W24)+(X29*X24)+(Y29*Y24)+(AA29*AA24)+(AC29*AC24)+(AD29*AD24)+(AE29*AE24)+(AF29*AF24)+(AH8*AH13)+(Q24*Q29)+(AH24*AH29)+(AI13*AI8)+(AJ13*AJ8)+(AK13*AK8)+(AJ29*AJ24)+(AL29*AL24))</f>
        <v>0</v>
      </c>
      <c r="J41" s="137"/>
      <c r="K41" s="137"/>
      <c r="L41" s="132">
        <f t="shared" si="2"/>
        <v>0</v>
      </c>
      <c r="M41" s="132"/>
      <c r="N41" s="132"/>
      <c r="O41" s="49"/>
      <c r="P41" s="113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5"/>
    </row>
    <row r="42" spans="1:39" ht="12" customHeight="1" x14ac:dyDescent="0.2">
      <c r="A42" s="133" t="str">
        <f>VLOOKUP("K6",übersetzen,code,FALSE)</f>
        <v>circuit 6:</v>
      </c>
      <c r="B42" s="134"/>
      <c r="C42" s="173"/>
      <c r="D42" s="174"/>
      <c r="E42" s="175"/>
      <c r="F42" s="176">
        <f t="shared" si="1"/>
        <v>0</v>
      </c>
      <c r="G42" s="177"/>
      <c r="H42" s="178"/>
      <c r="I42" s="137">
        <f>SUM((B14*B8)+(C14*C8)+(D14*D8)+(E14*E8)+(F14*F8)+(H14*H8)+(I14*I8)+(J14*J8)+(K14*K8)+(L14*L8)+(M14*M8)+(N14*N8)+(O14*O8)+(P14*P8)+(Q14*Q8)+(R14*R8)+(S14*S8)+(T14*T8)+(V14*V8)+(W14*W8)+(X14*X8)+(Y14*Y8)+(AA14*AA8)+(AC14*AC8)+(AD14*AD8)+(AE14*AE8)+(AF14*AF8)+(B30*B24)+(D30*D24)+(F30*F24)+(G30*G24)+(H30*H24)+(J30*J24)+(L30*L24)+(N30*N24)+(P30*P24)+(R30*R24)+(T30*T24)+(U30*U24)+(W30*W24)+(X30*X24)+(Y30*Y24)+(AA30*AA24)+(AC30*AC24)+(AD30*AD24)+(AE30*AE24)+(AF30*AF24)+(AH8*AH14)+(Q24*Q30)+(AH24*AH30)+(AI14*AI8)+(AJ14*AJ8)+(AK14*AK8)+(AJ30*AJ24)+(AL30*AL24))</f>
        <v>0</v>
      </c>
      <c r="J42" s="137"/>
      <c r="K42" s="137"/>
      <c r="L42" s="132">
        <f t="shared" si="2"/>
        <v>0</v>
      </c>
      <c r="M42" s="132"/>
      <c r="N42" s="132"/>
      <c r="O42" s="49"/>
      <c r="P42" s="116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8"/>
    </row>
    <row r="43" spans="1:39" ht="12" customHeight="1" x14ac:dyDescent="0.2">
      <c r="A43" s="133" t="str">
        <f>VLOOKUP("K7",übersetzen,code,FALSE)</f>
        <v>circuit 7:</v>
      </c>
      <c r="B43" s="134"/>
      <c r="C43" s="173"/>
      <c r="D43" s="174"/>
      <c r="E43" s="175"/>
      <c r="F43" s="176">
        <f t="shared" si="1"/>
        <v>0</v>
      </c>
      <c r="G43" s="177"/>
      <c r="H43" s="178"/>
      <c r="I43" s="137">
        <f>SUM((B15*B8)+(C15*C8)+(D15*D8)+(E15*E8)+(F15*F8)+(H15*H8)+(I15*I8)+(J15*J8)+(K15*K8)+(L15*L8)+(M15*M8)+(N15*N8)+(O15*O8)+(P15*P8)+(Q15*Q8)+(R15*R8)+(S15*S8)+(T15*T8)+(V15*V8)+(W15*W8)+(X15*X8)+(Y15*Y8)+(AA15*AA8)+(AC15*AC8)+(AD15*AD8)+(AE15*AE8)+(AF15*AF8)+(B31*B24)+(D31*D24)+(F31*F24)+(G31*G24)+(H31*H24)+(J31*J24)+(L31*L24)+(N31*N24)+(P31*P24)+(R31*R24)+(T31*T24)+(U31*U24)+(W31*W24)+(X31*X24)+(Y31*Y24)+(AA31*AA24)+(AC31*AC24)+(AD31*AD24)+(AE31*AE24)+(AF31*AF24)+(AH8*AH15)+(Q24*Q31)+(AH24*AH31)+(AI15*AI8)+(AJ15*AJ8)+(AK15*AK8)+(AJ31*AJ24)+(AL31*AL24))</f>
        <v>0</v>
      </c>
      <c r="J43" s="137"/>
      <c r="K43" s="137"/>
      <c r="L43" s="132">
        <f t="shared" si="2"/>
        <v>0</v>
      </c>
      <c r="M43" s="132"/>
      <c r="N43" s="132"/>
      <c r="O43" s="4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36"/>
      <c r="AI43" s="36"/>
    </row>
    <row r="44" spans="1:39" ht="12" customHeight="1" x14ac:dyDescent="0.2">
      <c r="A44" s="133" t="str">
        <f>VLOOKUP("K8",übersetzen,code,FALSE)</f>
        <v>circuit 8:</v>
      </c>
      <c r="B44" s="134"/>
      <c r="C44" s="173"/>
      <c r="D44" s="174"/>
      <c r="E44" s="175"/>
      <c r="F44" s="176">
        <f t="shared" si="1"/>
        <v>0</v>
      </c>
      <c r="G44" s="177"/>
      <c r="H44" s="178"/>
      <c r="I44" s="137">
        <f>SUM((B16*B8)+(C16*C8)+(D16*D8)+(E16*E8)+(F16*F8)+(H16*H8)+(I16*I8)+(J16*J8)+(K16*K8)+(L16*L8)+(M16*M8)+(N16*N8)+(O16*O8)+(P16*P8)+(Q16*Q8)+(R16*R8)+(S16*S8)+(T16*T8)+(V16*V8)+(W16*W8)+(X16*X8)+(Y16*Y8)+(AA16*AA8)+(AC16*AC8)+(AD16*AD8)+(AE16*AE8)+(AF16*AF8)+(B32*B24)+(D32*D24)+(F32*F24)+(G32*G24)+(H32*H24)+(J32*J24)+(L32*L24)+(N32*N24)+(P32*P24)+(R32*R24)+(T32*T24)+(U32*U24)+(W32*W24)+(X32*X24)+(Y32*Y24)+(AA32*AA24)+(AC32*AC24)+(AD32*AD24)+(AE32*AE24)+(AF32*AF24)+(AH8*AH16)+(Q24*Q32)+(AH24*AH32)+(AI16*AI8)+(AJ16*AJ8)+(AK16*AK8)+(AJ32*AJ24)+(AL32*AL24))</f>
        <v>0</v>
      </c>
      <c r="J44" s="137"/>
      <c r="K44" s="137"/>
      <c r="L44" s="132">
        <f t="shared" si="2"/>
        <v>0</v>
      </c>
      <c r="M44" s="132"/>
      <c r="N44" s="132"/>
      <c r="O44" s="49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36"/>
      <c r="AI44" s="36"/>
    </row>
    <row r="45" spans="1:39" ht="12" customHeight="1" x14ac:dyDescent="0.2">
      <c r="A45" s="122" t="str">
        <f>VLOOKUP("Anzahl",übersetzen,code,FALSE)</f>
        <v>Total:</v>
      </c>
      <c r="B45" s="124"/>
      <c r="C45" s="64"/>
      <c r="D45" s="65"/>
      <c r="E45" s="66"/>
      <c r="F45" s="131">
        <f>SUM(F37:H44)</f>
        <v>0</v>
      </c>
      <c r="G45" s="127"/>
      <c r="H45" s="128"/>
      <c r="I45" s="126">
        <f>SUM(I37:K44)</f>
        <v>0</v>
      </c>
      <c r="J45" s="127"/>
      <c r="K45" s="128"/>
      <c r="L45" s="64"/>
      <c r="M45" s="65"/>
      <c r="N45" s="66"/>
      <c r="O45" s="36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36"/>
      <c r="AI45" s="36"/>
    </row>
  </sheetData>
  <sheetProtection algorithmName="SHA-512" hashValue="2yYO95+I6Enjjbgv1Kjr/mO2x/vHowjDr/fH+DxGtqtum6ZKpl0ylycjPYC3HupR8rW0nhHU4T8pjOu8GJ8Jmg==" saltValue="MeqEociH7O1Gk2Ma+3C2EA==" spinCount="100000" sheet="1" objects="1" scenarios="1" selectLockedCells="1"/>
  <mergeCells count="331">
    <mergeCell ref="AF17:AG17"/>
    <mergeCell ref="AE30:AG30"/>
    <mergeCell ref="AE31:AG31"/>
    <mergeCell ref="R23:S23"/>
    <mergeCell ref="R24:S24"/>
    <mergeCell ref="R25:S25"/>
    <mergeCell ref="AC23:AD23"/>
    <mergeCell ref="B23:C23"/>
    <mergeCell ref="J23:K23"/>
    <mergeCell ref="L23:M23"/>
    <mergeCell ref="B24:C24"/>
    <mergeCell ref="D24:E24"/>
    <mergeCell ref="H24:I24"/>
    <mergeCell ref="J24:K24"/>
    <mergeCell ref="L24:M24"/>
    <mergeCell ref="N24:O24"/>
    <mergeCell ref="D23:E23"/>
    <mergeCell ref="H23:I23"/>
    <mergeCell ref="R28:S28"/>
    <mergeCell ref="J27:K27"/>
    <mergeCell ref="R26:S26"/>
    <mergeCell ref="AA26:AB26"/>
    <mergeCell ref="U29:V29"/>
    <mergeCell ref="U30:V30"/>
    <mergeCell ref="AA31:AB31"/>
    <mergeCell ref="R27:S27"/>
    <mergeCell ref="J29:K29"/>
    <mergeCell ref="J30:K30"/>
    <mergeCell ref="J31:K31"/>
    <mergeCell ref="F7:G7"/>
    <mergeCell ref="T7:U7"/>
    <mergeCell ref="Y7:Z7"/>
    <mergeCell ref="Y14:Z14"/>
    <mergeCell ref="Y15:Z15"/>
    <mergeCell ref="Y16:Z16"/>
    <mergeCell ref="L28:M28"/>
    <mergeCell ref="N28:O28"/>
    <mergeCell ref="U28:V28"/>
    <mergeCell ref="N27:O27"/>
    <mergeCell ref="U27:V27"/>
    <mergeCell ref="Y27:Z27"/>
    <mergeCell ref="T11:U11"/>
    <mergeCell ref="Y11:Z11"/>
    <mergeCell ref="R20:T20"/>
    <mergeCell ref="U20:V20"/>
    <mergeCell ref="W20:X20"/>
    <mergeCell ref="AA16:AB16"/>
    <mergeCell ref="AA12:AB12"/>
    <mergeCell ref="AF14:AG14"/>
    <mergeCell ref="AF15:AG15"/>
    <mergeCell ref="AF16:AG16"/>
    <mergeCell ref="AB2:AD2"/>
    <mergeCell ref="A4:A6"/>
    <mergeCell ref="B4:E4"/>
    <mergeCell ref="F4:G4"/>
    <mergeCell ref="L4:M4"/>
    <mergeCell ref="N4:P4"/>
    <mergeCell ref="Q4:S4"/>
    <mergeCell ref="T4:U4"/>
    <mergeCell ref="V4:X4"/>
    <mergeCell ref="H4:I4"/>
    <mergeCell ref="J4:K4"/>
    <mergeCell ref="F12:G12"/>
    <mergeCell ref="T12:U12"/>
    <mergeCell ref="Y12:Z12"/>
    <mergeCell ref="F8:G8"/>
    <mergeCell ref="T8:U8"/>
    <mergeCell ref="Y8:Z8"/>
    <mergeCell ref="C2:P2"/>
    <mergeCell ref="R2:Z2"/>
    <mergeCell ref="AA8:AB8"/>
    <mergeCell ref="AF8:AG8"/>
    <mergeCell ref="F9:G9"/>
    <mergeCell ref="T9:U9"/>
    <mergeCell ref="Y9:Z9"/>
    <mergeCell ref="AA9:AB9"/>
    <mergeCell ref="AF9:AG9"/>
    <mergeCell ref="AF10:AG10"/>
    <mergeCell ref="F11:G11"/>
    <mergeCell ref="AA11:AB11"/>
    <mergeCell ref="AF11:AG11"/>
    <mergeCell ref="F10:G10"/>
    <mergeCell ref="T10:U10"/>
    <mergeCell ref="Y10:Z10"/>
    <mergeCell ref="AA10:AB10"/>
    <mergeCell ref="AF12:AG12"/>
    <mergeCell ref="F17:G17"/>
    <mergeCell ref="T17:U17"/>
    <mergeCell ref="Y17:Z17"/>
    <mergeCell ref="AA17:AB17"/>
    <mergeCell ref="N16:O16"/>
    <mergeCell ref="N17:O17"/>
    <mergeCell ref="N12:O12"/>
    <mergeCell ref="N13:O13"/>
    <mergeCell ref="N14:O14"/>
    <mergeCell ref="N15:O15"/>
    <mergeCell ref="F13:G13"/>
    <mergeCell ref="F14:G14"/>
    <mergeCell ref="F15:G15"/>
    <mergeCell ref="F16:G16"/>
    <mergeCell ref="T13:U13"/>
    <mergeCell ref="T14:U14"/>
    <mergeCell ref="T15:U15"/>
    <mergeCell ref="AA13:AB13"/>
    <mergeCell ref="AA14:AB14"/>
    <mergeCell ref="T16:U16"/>
    <mergeCell ref="Y13:Z13"/>
    <mergeCell ref="AA15:AB15"/>
    <mergeCell ref="AF13:AG13"/>
    <mergeCell ref="A20:A22"/>
    <mergeCell ref="B20:C20"/>
    <mergeCell ref="D20:E20"/>
    <mergeCell ref="F20:G20"/>
    <mergeCell ref="H20:I20"/>
    <mergeCell ref="J20:K20"/>
    <mergeCell ref="L20:M20"/>
    <mergeCell ref="N20:O20"/>
    <mergeCell ref="P20:Q20"/>
    <mergeCell ref="B25:C25"/>
    <mergeCell ref="D25:E25"/>
    <mergeCell ref="H25:I25"/>
    <mergeCell ref="J25:K25"/>
    <mergeCell ref="L25:M25"/>
    <mergeCell ref="N25:O25"/>
    <mergeCell ref="B28:C28"/>
    <mergeCell ref="D28:E28"/>
    <mergeCell ref="B26:C26"/>
    <mergeCell ref="B27:C27"/>
    <mergeCell ref="D27:E27"/>
    <mergeCell ref="H27:I27"/>
    <mergeCell ref="L27:M27"/>
    <mergeCell ref="H28:I28"/>
    <mergeCell ref="J28:K28"/>
    <mergeCell ref="D26:E26"/>
    <mergeCell ref="H26:I26"/>
    <mergeCell ref="J26:K26"/>
    <mergeCell ref="L26:M26"/>
    <mergeCell ref="N26:O26"/>
    <mergeCell ref="N23:O23"/>
    <mergeCell ref="P23:Q23"/>
    <mergeCell ref="Y25:Z25"/>
    <mergeCell ref="AA25:AB25"/>
    <mergeCell ref="U23:V23"/>
    <mergeCell ref="W23:X23"/>
    <mergeCell ref="Y23:Z23"/>
    <mergeCell ref="AA23:AB23"/>
    <mergeCell ref="AA27:AB27"/>
    <mergeCell ref="Y24:Z24"/>
    <mergeCell ref="AA24:AB24"/>
    <mergeCell ref="U25:V25"/>
    <mergeCell ref="U24:V24"/>
    <mergeCell ref="F39:H39"/>
    <mergeCell ref="I39:K39"/>
    <mergeCell ref="R31:S31"/>
    <mergeCell ref="R32:S32"/>
    <mergeCell ref="R33:S33"/>
    <mergeCell ref="F38:H38"/>
    <mergeCell ref="I38:K38"/>
    <mergeCell ref="U33:V33"/>
    <mergeCell ref="L38:N38"/>
    <mergeCell ref="A35:N35"/>
    <mergeCell ref="P35:U35"/>
    <mergeCell ref="U31:V31"/>
    <mergeCell ref="F37:H37"/>
    <mergeCell ref="I37:K37"/>
    <mergeCell ref="L37:N37"/>
    <mergeCell ref="A38:B38"/>
    <mergeCell ref="A39:B39"/>
    <mergeCell ref="C39:E39"/>
    <mergeCell ref="I36:K36"/>
    <mergeCell ref="H31:I31"/>
    <mergeCell ref="B33:C33"/>
    <mergeCell ref="D33:E33"/>
    <mergeCell ref="H33:I33"/>
    <mergeCell ref="J33:K33"/>
    <mergeCell ref="AA33:AB33"/>
    <mergeCell ref="L36:N36"/>
    <mergeCell ref="H32:I32"/>
    <mergeCell ref="J32:K32"/>
    <mergeCell ref="L32:M32"/>
    <mergeCell ref="N32:O32"/>
    <mergeCell ref="C36:E36"/>
    <mergeCell ref="F36:H36"/>
    <mergeCell ref="AA32:AB32"/>
    <mergeCell ref="L33:M33"/>
    <mergeCell ref="N33:O33"/>
    <mergeCell ref="B32:C32"/>
    <mergeCell ref="D32:E32"/>
    <mergeCell ref="Y33:Z33"/>
    <mergeCell ref="U32:V32"/>
    <mergeCell ref="Y32:Z32"/>
    <mergeCell ref="AH31:AI31"/>
    <mergeCell ref="AH32:AI32"/>
    <mergeCell ref="B29:C29"/>
    <mergeCell ref="B30:C30"/>
    <mergeCell ref="B31:C31"/>
    <mergeCell ref="D29:E29"/>
    <mergeCell ref="D30:E30"/>
    <mergeCell ref="D31:E31"/>
    <mergeCell ref="L31:M31"/>
    <mergeCell ref="N29:O29"/>
    <mergeCell ref="N30:O30"/>
    <mergeCell ref="N31:O31"/>
    <mergeCell ref="L29:M29"/>
    <mergeCell ref="AE29:AG29"/>
    <mergeCell ref="H29:I29"/>
    <mergeCell ref="H30:I30"/>
    <mergeCell ref="L30:M30"/>
    <mergeCell ref="Y29:Z29"/>
    <mergeCell ref="Y30:Z30"/>
    <mergeCell ref="Y31:Z31"/>
    <mergeCell ref="AA29:AB29"/>
    <mergeCell ref="AA30:AB30"/>
    <mergeCell ref="R29:S29"/>
    <mergeCell ref="R30:S30"/>
    <mergeCell ref="A41:B41"/>
    <mergeCell ref="C41:E41"/>
    <mergeCell ref="L41:N41"/>
    <mergeCell ref="A37:B37"/>
    <mergeCell ref="C37:E37"/>
    <mergeCell ref="C38:E38"/>
    <mergeCell ref="F41:H41"/>
    <mergeCell ref="I41:K41"/>
    <mergeCell ref="A45:B45"/>
    <mergeCell ref="F45:H45"/>
    <mergeCell ref="I45:K45"/>
    <mergeCell ref="L39:N39"/>
    <mergeCell ref="A42:B42"/>
    <mergeCell ref="A43:B43"/>
    <mergeCell ref="A44:B44"/>
    <mergeCell ref="A40:B40"/>
    <mergeCell ref="C40:E40"/>
    <mergeCell ref="F40:H40"/>
    <mergeCell ref="I40:K40"/>
    <mergeCell ref="L40:N40"/>
    <mergeCell ref="L42:N42"/>
    <mergeCell ref="L43:N43"/>
    <mergeCell ref="L44:N44"/>
    <mergeCell ref="C42:E42"/>
    <mergeCell ref="C43:E43"/>
    <mergeCell ref="C44:E44"/>
    <mergeCell ref="F42:H42"/>
    <mergeCell ref="F43:H43"/>
    <mergeCell ref="F44:H44"/>
    <mergeCell ref="I42:K42"/>
    <mergeCell ref="I43:K43"/>
    <mergeCell ref="I44:K44"/>
    <mergeCell ref="AE24:AG24"/>
    <mergeCell ref="AE25:AG25"/>
    <mergeCell ref="AE26:AG26"/>
    <mergeCell ref="V35:AM35"/>
    <mergeCell ref="P36:AM36"/>
    <mergeCell ref="P37:AM42"/>
    <mergeCell ref="AE32:AG32"/>
    <mergeCell ref="AE33:AG33"/>
    <mergeCell ref="AH33:AI33"/>
    <mergeCell ref="AH24:AI24"/>
    <mergeCell ref="AH25:AI25"/>
    <mergeCell ref="AH26:AI26"/>
    <mergeCell ref="AH27:AI27"/>
    <mergeCell ref="AH28:AI28"/>
    <mergeCell ref="AH29:AI29"/>
    <mergeCell ref="AH30:AI30"/>
    <mergeCell ref="AE2:AL2"/>
    <mergeCell ref="B3:AL3"/>
    <mergeCell ref="AI4:AJ4"/>
    <mergeCell ref="AK4:AL4"/>
    <mergeCell ref="AK7:AL7"/>
    <mergeCell ref="AK8:AL8"/>
    <mergeCell ref="AK9:AL9"/>
    <mergeCell ref="AK10:AL10"/>
    <mergeCell ref="AK11:AL11"/>
    <mergeCell ref="N7:P7"/>
    <mergeCell ref="N8:O8"/>
    <mergeCell ref="N9:O9"/>
    <mergeCell ref="N10:O10"/>
    <mergeCell ref="N11:O11"/>
    <mergeCell ref="AA7:AB7"/>
    <mergeCell ref="AC7:AD7"/>
    <mergeCell ref="Y4:Z4"/>
    <mergeCell ref="AA4:AB4"/>
    <mergeCell ref="AF5:AG5"/>
    <mergeCell ref="AF6:AG6"/>
    <mergeCell ref="AC4:AE4"/>
    <mergeCell ref="AF4:AH4"/>
    <mergeCell ref="AF7:AH7"/>
    <mergeCell ref="A2:B2"/>
    <mergeCell ref="AH20:AI20"/>
    <mergeCell ref="U26:V26"/>
    <mergeCell ref="Y26:Z26"/>
    <mergeCell ref="AL25:AM25"/>
    <mergeCell ref="AL26:AM26"/>
    <mergeCell ref="AL27:AM27"/>
    <mergeCell ref="AL28:AM28"/>
    <mergeCell ref="AL29:AM29"/>
    <mergeCell ref="AL30:AM30"/>
    <mergeCell ref="AL24:AM24"/>
    <mergeCell ref="AH23:AI23"/>
    <mergeCell ref="AE23:AG23"/>
    <mergeCell ref="Y28:Z28"/>
    <mergeCell ref="AA28:AB28"/>
    <mergeCell ref="AE27:AG27"/>
    <mergeCell ref="AE28:AG28"/>
    <mergeCell ref="AE20:AG20"/>
    <mergeCell ref="AA20:AB20"/>
    <mergeCell ref="AC20:AD20"/>
    <mergeCell ref="Y20:Z20"/>
    <mergeCell ref="AK12:AL12"/>
    <mergeCell ref="AK13:AL13"/>
    <mergeCell ref="AK14:AL14"/>
    <mergeCell ref="AK15:AL15"/>
    <mergeCell ref="AK16:AL16"/>
    <mergeCell ref="AK17:AL17"/>
    <mergeCell ref="AL31:AM31"/>
    <mergeCell ref="AL32:AM32"/>
    <mergeCell ref="AL33:AM33"/>
    <mergeCell ref="B19:AM19"/>
    <mergeCell ref="AJ20:AK20"/>
    <mergeCell ref="AL20:AM20"/>
    <mergeCell ref="AJ23:AK23"/>
    <mergeCell ref="AJ24:AK24"/>
    <mergeCell ref="AJ25:AK25"/>
    <mergeCell ref="AJ26:AK26"/>
    <mergeCell ref="AJ27:AK27"/>
    <mergeCell ref="AJ28:AK28"/>
    <mergeCell ref="AJ29:AK29"/>
    <mergeCell ref="AJ30:AK30"/>
    <mergeCell ref="AJ31:AK31"/>
    <mergeCell ref="AJ32:AK32"/>
    <mergeCell ref="AJ33:AK33"/>
    <mergeCell ref="AL23:AM23"/>
  </mergeCells>
  <conditionalFormatting sqref="F37:H40 F41:F44">
    <cfRule type="cellIs" dxfId="17" priority="11" stopIfTrue="1" operator="greaterThan">
      <formula>20</formula>
    </cfRule>
    <cfRule type="cellIs" dxfId="16" priority="12" stopIfTrue="1" operator="lessThan">
      <formula>21</formula>
    </cfRule>
  </conditionalFormatting>
  <conditionalFormatting sqref="I37:K44">
    <cfRule type="cellIs" dxfId="15" priority="1" stopIfTrue="1" operator="greaterThan">
      <formula>72</formula>
    </cfRule>
    <cfRule type="cellIs" dxfId="14" priority="2" stopIfTrue="1" operator="lessThan">
      <formula>72.1</formula>
    </cfRule>
  </conditionalFormatting>
  <conditionalFormatting sqref="AA2">
    <cfRule type="cellIs" dxfId="13" priority="9" stopIfTrue="1" operator="lessThan">
      <formula>1</formula>
    </cfRule>
    <cfRule type="cellIs" dxfId="12" priority="10" stopIfTrue="1" operator="between">
      <formula>1</formula>
      <formula>8</formula>
    </cfRule>
  </conditionalFormatting>
  <dataValidations count="1">
    <dataValidation type="list" allowBlank="1" showErrorMessage="1" promptTitle="Wert für Stunden eintragen:" prompt="1_x000a_2_x000a_3_x000a_8" sqref="AA2" xr:uid="{00000000-0002-0000-0200-000000000000}">
      <formula1>"1,2,3,8"</formula1>
    </dataValidation>
  </dataValidations>
  <printOptions horizontalCentered="1"/>
  <pageMargins left="0.31496062992125984" right="0.31496062992125984" top="0.31496062992125984" bottom="0.19685039370078741" header="0.19685039370078741" footer="0.19685039370078741"/>
  <pageSetup paperSize="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2:AM33"/>
  <sheetViews>
    <sheetView showGridLines="0" showRowColHeaders="0" zoomScale="120" zoomScaleNormal="120" zoomScalePageLayoutView="90" workbookViewId="0">
      <selection activeCell="C2" sqref="C2"/>
    </sheetView>
  </sheetViews>
  <sheetFormatPr defaultColWidth="11.42578125" defaultRowHeight="12.75" x14ac:dyDescent="0.2"/>
  <cols>
    <col min="1" max="1" width="7.42578125" style="2" customWidth="1"/>
    <col min="2" max="7" width="3.5703125" customWidth="1"/>
    <col min="8" max="9" width="4" customWidth="1"/>
    <col min="10" max="14" width="3.5703125" customWidth="1"/>
    <col min="15" max="15" width="1.7109375" customWidth="1"/>
    <col min="16" max="24" width="3.5703125" customWidth="1"/>
    <col min="25" max="28" width="3.28515625" customWidth="1"/>
    <col min="29" max="31" width="3.5703125" customWidth="1"/>
    <col min="32" max="32" width="4" customWidth="1"/>
    <col min="33" max="33" width="1" hidden="1" customWidth="1"/>
    <col min="34" max="34" width="4" customWidth="1"/>
    <col min="35" max="39" width="3.5703125" customWidth="1"/>
  </cols>
  <sheetData>
    <row r="2" spans="1:39" ht="12" customHeight="1" x14ac:dyDescent="0.2">
      <c r="A2" s="120" t="str">
        <f>VLOOKUP("Projekt:",übersetzen,code,FALSE)</f>
        <v>Project:</v>
      </c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34" t="s">
        <v>2</v>
      </c>
      <c r="R2" s="157" t="str">
        <f>VLOOKUP("Dauer",übersetzen,code,FALSE)</f>
        <v>Choose operation duration (h):</v>
      </c>
      <c r="S2" s="155"/>
      <c r="T2" s="155"/>
      <c r="U2" s="155"/>
      <c r="V2" s="155"/>
      <c r="W2" s="155"/>
      <c r="X2" s="155"/>
      <c r="Y2" s="155"/>
      <c r="Z2" s="155"/>
      <c r="AA2" s="35"/>
      <c r="AB2" s="157" t="str">
        <f>VLOOKUP("Datum",übersetzen,code,FALSE)</f>
        <v>Date:</v>
      </c>
      <c r="AC2" s="155"/>
      <c r="AD2" s="155"/>
      <c r="AE2" s="166"/>
      <c r="AF2" s="166"/>
      <c r="AG2" s="166"/>
      <c r="AH2" s="166"/>
      <c r="AI2" s="166"/>
      <c r="AJ2" s="166"/>
      <c r="AK2" s="166"/>
      <c r="AL2" s="167"/>
    </row>
    <row r="3" spans="1:39" ht="12" customHeight="1" x14ac:dyDescent="0.2">
      <c r="A3" s="37" t="s">
        <v>3</v>
      </c>
      <c r="B3" s="120" t="str">
        <f>VLOOKUP("Typ",übersetzen,code,FALSE)</f>
        <v>Choose type and number of luminaires for each circuit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21"/>
    </row>
    <row r="4" spans="1:39" s="2" customFormat="1" ht="11.25" x14ac:dyDescent="0.2">
      <c r="A4" s="146" t="str">
        <f>VLOOKUP("Leuchten",übersetzen,code,FALSE)</f>
        <v>luminaires</v>
      </c>
      <c r="B4" s="144" t="s">
        <v>4</v>
      </c>
      <c r="C4" s="149"/>
      <c r="D4" s="149"/>
      <c r="E4" s="145"/>
      <c r="F4" s="144" t="s">
        <v>4</v>
      </c>
      <c r="G4" s="149"/>
      <c r="H4" s="144" t="s">
        <v>5</v>
      </c>
      <c r="I4" s="149"/>
      <c r="J4" s="144" t="s">
        <v>6</v>
      </c>
      <c r="K4" s="145"/>
      <c r="L4" s="144" t="s">
        <v>7</v>
      </c>
      <c r="M4" s="145"/>
      <c r="N4" s="144" t="s">
        <v>8</v>
      </c>
      <c r="O4" s="149"/>
      <c r="P4" s="145"/>
      <c r="Q4" s="144" t="s">
        <v>9</v>
      </c>
      <c r="R4" s="149"/>
      <c r="S4" s="145"/>
      <c r="T4" s="144" t="s">
        <v>9</v>
      </c>
      <c r="U4" s="145"/>
      <c r="V4" s="144" t="s">
        <v>10</v>
      </c>
      <c r="W4" s="149"/>
      <c r="X4" s="145"/>
      <c r="Y4" s="144" t="s">
        <v>10</v>
      </c>
      <c r="Z4" s="145"/>
      <c r="AA4" s="144" t="s">
        <v>11</v>
      </c>
      <c r="AB4" s="145"/>
      <c r="AC4" s="144" t="s">
        <v>12</v>
      </c>
      <c r="AD4" s="149"/>
      <c r="AE4" s="149"/>
      <c r="AF4" s="144" t="s">
        <v>13</v>
      </c>
      <c r="AG4" s="149"/>
      <c r="AH4" s="145"/>
      <c r="AI4" s="144" t="s">
        <v>14</v>
      </c>
      <c r="AJ4" s="145"/>
      <c r="AK4" s="144" t="s">
        <v>15</v>
      </c>
      <c r="AL4" s="145"/>
    </row>
    <row r="5" spans="1:39" x14ac:dyDescent="0.2">
      <c r="A5" s="147"/>
      <c r="B5" s="38"/>
      <c r="C5" s="36"/>
      <c r="D5" s="36"/>
      <c r="E5" s="39"/>
      <c r="F5" s="38"/>
      <c r="G5" s="36"/>
      <c r="H5" s="38"/>
      <c r="I5" s="36"/>
      <c r="J5" s="38"/>
      <c r="K5" s="39"/>
      <c r="L5" s="38"/>
      <c r="M5" s="39"/>
      <c r="N5" s="38"/>
      <c r="O5" s="36"/>
      <c r="P5" s="39"/>
      <c r="Q5" s="38"/>
      <c r="R5" s="36"/>
      <c r="S5" s="39"/>
      <c r="T5" s="38"/>
      <c r="U5" s="39"/>
      <c r="V5" s="38"/>
      <c r="W5" s="36"/>
      <c r="X5" s="39"/>
      <c r="Y5" s="38"/>
      <c r="Z5" s="39"/>
      <c r="AA5" s="38"/>
      <c r="AB5" s="39"/>
      <c r="AC5" s="38"/>
      <c r="AD5" s="36"/>
      <c r="AE5" s="39"/>
      <c r="AF5" s="160"/>
      <c r="AG5" s="161"/>
      <c r="AH5" s="39"/>
      <c r="AI5" s="38"/>
      <c r="AJ5" s="4"/>
      <c r="AK5" s="32"/>
      <c r="AL5" s="4"/>
    </row>
    <row r="6" spans="1:39" ht="6.75" customHeight="1" x14ac:dyDescent="0.2">
      <c r="A6" s="148"/>
      <c r="B6" s="38"/>
      <c r="C6" s="36"/>
      <c r="D6" s="36"/>
      <c r="E6" s="39"/>
      <c r="F6" s="40"/>
      <c r="G6" s="41"/>
      <c r="H6" s="40"/>
      <c r="I6" s="41"/>
      <c r="J6" s="40"/>
      <c r="K6" s="42"/>
      <c r="L6" s="40"/>
      <c r="M6" s="42"/>
      <c r="N6" s="40"/>
      <c r="O6" s="41"/>
      <c r="P6" s="42"/>
      <c r="Q6" s="40"/>
      <c r="R6" s="41"/>
      <c r="S6" s="42"/>
      <c r="T6" s="40"/>
      <c r="U6" s="42"/>
      <c r="V6" s="40"/>
      <c r="W6" s="41"/>
      <c r="X6" s="42"/>
      <c r="Y6" s="40"/>
      <c r="Z6" s="42"/>
      <c r="AA6" s="40"/>
      <c r="AB6" s="42"/>
      <c r="AC6" s="40"/>
      <c r="AD6" s="41"/>
      <c r="AE6" s="42"/>
      <c r="AF6" s="162"/>
      <c r="AG6" s="163"/>
      <c r="AH6" s="42"/>
      <c r="AI6" s="40"/>
      <c r="AJ6" s="3"/>
      <c r="AK6" s="33"/>
      <c r="AL6" s="3"/>
    </row>
    <row r="7" spans="1:39" ht="12" customHeight="1" x14ac:dyDescent="0.2">
      <c r="A7" s="43" t="str">
        <f>VLOOKUP("EW",übersetzen,code,FALSE)</f>
        <v>DV:</v>
      </c>
      <c r="B7" s="44" t="s">
        <v>16</v>
      </c>
      <c r="C7" s="44" t="s">
        <v>17</v>
      </c>
      <c r="D7" s="44" t="s">
        <v>16</v>
      </c>
      <c r="E7" s="44" t="s">
        <v>17</v>
      </c>
      <c r="F7" s="101" t="s">
        <v>18</v>
      </c>
      <c r="G7" s="103"/>
      <c r="H7" s="73" t="s">
        <v>16</v>
      </c>
      <c r="I7" s="73" t="s">
        <v>17</v>
      </c>
      <c r="J7" s="73" t="s">
        <v>19</v>
      </c>
      <c r="K7" s="73" t="s">
        <v>17</v>
      </c>
      <c r="L7" s="73" t="s">
        <v>20</v>
      </c>
      <c r="M7" s="73" t="s">
        <v>17</v>
      </c>
      <c r="N7" s="101" t="s">
        <v>21</v>
      </c>
      <c r="O7" s="102"/>
      <c r="P7" s="103"/>
      <c r="Q7" s="73" t="s">
        <v>19</v>
      </c>
      <c r="R7" s="73" t="s">
        <v>17</v>
      </c>
      <c r="S7" s="73" t="s">
        <v>22</v>
      </c>
      <c r="T7" s="101" t="s">
        <v>18</v>
      </c>
      <c r="U7" s="103"/>
      <c r="V7" s="73" t="s">
        <v>23</v>
      </c>
      <c r="W7" s="73" t="s">
        <v>24</v>
      </c>
      <c r="X7" s="73" t="s">
        <v>25</v>
      </c>
      <c r="Y7" s="101" t="s">
        <v>18</v>
      </c>
      <c r="Z7" s="103"/>
      <c r="AA7" s="101" t="s">
        <v>26</v>
      </c>
      <c r="AB7" s="103"/>
      <c r="AC7" s="101" t="str">
        <f>VLOOKUP("bs",übersetzen,code,FALSE)</f>
        <v>BS/SE</v>
      </c>
      <c r="AD7" s="103"/>
      <c r="AE7" s="45" t="str">
        <f>VLOOKUP("ds",übersetzen,code,FALSE)</f>
        <v>DS/SA</v>
      </c>
      <c r="AF7" s="101" t="s">
        <v>18</v>
      </c>
      <c r="AG7" s="102"/>
      <c r="AH7" s="103"/>
      <c r="AI7" s="44" t="s">
        <v>16</v>
      </c>
      <c r="AJ7" s="44" t="s">
        <v>17</v>
      </c>
      <c r="AK7" s="101" t="s">
        <v>18</v>
      </c>
      <c r="AL7" s="103"/>
    </row>
    <row r="8" spans="1:39" s="1" customFormat="1" ht="12" customHeight="1" x14ac:dyDescent="0.2">
      <c r="A8" s="43" t="s">
        <v>27</v>
      </c>
      <c r="B8" s="46">
        <v>1.7</v>
      </c>
      <c r="C8" s="46">
        <v>2.2000000000000002</v>
      </c>
      <c r="D8" s="46">
        <v>2.9</v>
      </c>
      <c r="E8" s="46">
        <v>4.3</v>
      </c>
      <c r="F8" s="104">
        <v>3.8</v>
      </c>
      <c r="G8" s="105"/>
      <c r="H8" s="46">
        <v>2.9</v>
      </c>
      <c r="I8" s="46">
        <v>4.3</v>
      </c>
      <c r="J8" s="46">
        <v>2.9</v>
      </c>
      <c r="K8" s="46">
        <v>2.9</v>
      </c>
      <c r="L8" s="46">
        <v>2.2000000000000002</v>
      </c>
      <c r="M8" s="46">
        <v>4.3</v>
      </c>
      <c r="N8" s="104">
        <v>3.9</v>
      </c>
      <c r="O8" s="105"/>
      <c r="P8" s="76">
        <v>4.3</v>
      </c>
      <c r="Q8" s="46">
        <v>2.2000000000000002</v>
      </c>
      <c r="R8" s="46">
        <v>2.9</v>
      </c>
      <c r="S8" s="46">
        <v>4.3</v>
      </c>
      <c r="T8" s="104">
        <v>3.8</v>
      </c>
      <c r="U8" s="105"/>
      <c r="V8" s="46">
        <v>2.2000000000000002</v>
      </c>
      <c r="W8" s="46">
        <v>4.3</v>
      </c>
      <c r="X8" s="46">
        <v>4.3</v>
      </c>
      <c r="Y8" s="104">
        <v>3.8</v>
      </c>
      <c r="Z8" s="105"/>
      <c r="AA8" s="104">
        <v>4.3</v>
      </c>
      <c r="AB8" s="105"/>
      <c r="AC8" s="47">
        <v>8</v>
      </c>
      <c r="AD8" s="67">
        <v>16</v>
      </c>
      <c r="AE8" s="48">
        <v>4.3</v>
      </c>
      <c r="AF8" s="164">
        <v>8</v>
      </c>
      <c r="AG8" s="165"/>
      <c r="AH8" s="67">
        <v>16</v>
      </c>
      <c r="AI8" s="46">
        <v>2.5</v>
      </c>
      <c r="AJ8" s="46">
        <v>3.7</v>
      </c>
      <c r="AK8" s="104">
        <v>3.8</v>
      </c>
      <c r="AL8" s="105"/>
    </row>
    <row r="9" spans="1:39" ht="12" customHeight="1" x14ac:dyDescent="0.2">
      <c r="A9" s="43" t="str">
        <f>VLOOKUP("K1",übersetzen,code,FALSE)</f>
        <v>circuit 1:</v>
      </c>
      <c r="B9" s="69"/>
      <c r="C9" s="69"/>
      <c r="D9" s="69"/>
      <c r="E9" s="69"/>
      <c r="F9" s="106"/>
      <c r="G9" s="107"/>
      <c r="H9" s="69"/>
      <c r="I9" s="69"/>
      <c r="J9" s="69"/>
      <c r="K9" s="69"/>
      <c r="L9" s="69"/>
      <c r="M9" s="69"/>
      <c r="N9" s="106"/>
      <c r="O9" s="107"/>
      <c r="P9" s="72"/>
      <c r="Q9" s="69"/>
      <c r="R9" s="69"/>
      <c r="S9" s="69"/>
      <c r="T9" s="106"/>
      <c r="U9" s="107"/>
      <c r="V9" s="69"/>
      <c r="W9" s="69"/>
      <c r="X9" s="69"/>
      <c r="Y9" s="106"/>
      <c r="Z9" s="107"/>
      <c r="AA9" s="129"/>
      <c r="AB9" s="129"/>
      <c r="AC9" s="70"/>
      <c r="AD9" s="70"/>
      <c r="AE9" s="70"/>
      <c r="AF9" s="139"/>
      <c r="AG9" s="140"/>
      <c r="AH9" s="70"/>
      <c r="AI9" s="70"/>
      <c r="AJ9" s="70"/>
      <c r="AK9" s="139"/>
      <c r="AL9" s="140"/>
    </row>
    <row r="10" spans="1:39" ht="12" customHeight="1" x14ac:dyDescent="0.2">
      <c r="A10" s="43" t="str">
        <f>VLOOKUP("K2",übersetzen,code,FALSE)</f>
        <v>circuit 2:</v>
      </c>
      <c r="B10" s="69"/>
      <c r="C10" s="69"/>
      <c r="D10" s="69"/>
      <c r="E10" s="69"/>
      <c r="F10" s="106"/>
      <c r="G10" s="107"/>
      <c r="H10" s="69"/>
      <c r="I10" s="69"/>
      <c r="J10" s="69"/>
      <c r="K10" s="69"/>
      <c r="L10" s="69"/>
      <c r="M10" s="69"/>
      <c r="N10" s="106"/>
      <c r="O10" s="107"/>
      <c r="P10" s="72"/>
      <c r="Q10" s="69"/>
      <c r="R10" s="69"/>
      <c r="S10" s="69"/>
      <c r="T10" s="106"/>
      <c r="U10" s="107"/>
      <c r="V10" s="69"/>
      <c r="W10" s="69"/>
      <c r="X10" s="69"/>
      <c r="Y10" s="106"/>
      <c r="Z10" s="107"/>
      <c r="AA10" s="129"/>
      <c r="AB10" s="129"/>
      <c r="AC10" s="70"/>
      <c r="AD10" s="70"/>
      <c r="AE10" s="70"/>
      <c r="AF10" s="130"/>
      <c r="AG10" s="130"/>
      <c r="AH10" s="70"/>
      <c r="AI10" s="70"/>
      <c r="AJ10" s="70"/>
      <c r="AK10" s="139"/>
      <c r="AL10" s="140"/>
    </row>
    <row r="11" spans="1:39" ht="12" customHeight="1" x14ac:dyDescent="0.2">
      <c r="A11" s="43" t="str">
        <f>VLOOKUP("K3",übersetzen,code,FALSE)</f>
        <v>circuit 3:</v>
      </c>
      <c r="B11" s="69"/>
      <c r="C11" s="69"/>
      <c r="D11" s="69"/>
      <c r="E11" s="69"/>
      <c r="F11" s="106"/>
      <c r="G11" s="107"/>
      <c r="H11" s="69"/>
      <c r="I11" s="69"/>
      <c r="J11" s="69"/>
      <c r="K11" s="69"/>
      <c r="L11" s="69"/>
      <c r="M11" s="69"/>
      <c r="N11" s="106"/>
      <c r="O11" s="107"/>
      <c r="P11" s="72"/>
      <c r="Q11" s="69"/>
      <c r="R11" s="69"/>
      <c r="S11" s="69"/>
      <c r="T11" s="106"/>
      <c r="U11" s="107"/>
      <c r="V11" s="69"/>
      <c r="W11" s="69"/>
      <c r="X11" s="69"/>
      <c r="Y11" s="106"/>
      <c r="Z11" s="107"/>
      <c r="AA11" s="129"/>
      <c r="AB11" s="129"/>
      <c r="AC11" s="70"/>
      <c r="AD11" s="70"/>
      <c r="AE11" s="70"/>
      <c r="AF11" s="130"/>
      <c r="AG11" s="130"/>
      <c r="AH11" s="70"/>
      <c r="AI11" s="70"/>
      <c r="AJ11" s="70"/>
      <c r="AK11" s="139"/>
      <c r="AL11" s="140"/>
    </row>
    <row r="12" spans="1:39" ht="12" customHeight="1" x14ac:dyDescent="0.2">
      <c r="A12" s="43" t="str">
        <f>VLOOKUP("K4",übersetzen,code,FALSE)</f>
        <v>circuit 4:</v>
      </c>
      <c r="B12" s="69"/>
      <c r="C12" s="69"/>
      <c r="D12" s="69"/>
      <c r="E12" s="69"/>
      <c r="F12" s="106"/>
      <c r="G12" s="107"/>
      <c r="H12" s="69"/>
      <c r="I12" s="69"/>
      <c r="J12" s="69"/>
      <c r="K12" s="69"/>
      <c r="L12" s="69"/>
      <c r="M12" s="69"/>
      <c r="N12" s="106"/>
      <c r="O12" s="107"/>
      <c r="P12" s="72"/>
      <c r="Q12" s="69"/>
      <c r="R12" s="69"/>
      <c r="S12" s="69"/>
      <c r="T12" s="106"/>
      <c r="U12" s="107"/>
      <c r="V12" s="69"/>
      <c r="W12" s="69"/>
      <c r="X12" s="69"/>
      <c r="Y12" s="106"/>
      <c r="Z12" s="107"/>
      <c r="AA12" s="129"/>
      <c r="AB12" s="129"/>
      <c r="AC12" s="70"/>
      <c r="AD12" s="70"/>
      <c r="AE12" s="70"/>
      <c r="AF12" s="130"/>
      <c r="AG12" s="130"/>
      <c r="AH12" s="70"/>
      <c r="AI12" s="70"/>
      <c r="AJ12" s="70"/>
      <c r="AK12" s="139"/>
      <c r="AL12" s="140"/>
    </row>
    <row r="13" spans="1:39" ht="12" customHeight="1" x14ac:dyDescent="0.2">
      <c r="A13" s="43" t="str">
        <f>VLOOKUP("Anzahl",übersetzen,code,FALSE)</f>
        <v>Total:</v>
      </c>
      <c r="B13" s="74">
        <f>SUM(B9:B12)</f>
        <v>0</v>
      </c>
      <c r="C13" s="74">
        <f>SUM(C9:C12)</f>
        <v>0</v>
      </c>
      <c r="D13" s="74">
        <f>SUM(D9:D12)</f>
        <v>0</v>
      </c>
      <c r="E13" s="74">
        <f>SUM(E9:E12)</f>
        <v>0</v>
      </c>
      <c r="F13" s="150">
        <f>SUM(F9:G12)</f>
        <v>0</v>
      </c>
      <c r="G13" s="151"/>
      <c r="H13" s="74">
        <f t="shared" ref="H13:T13" si="0">SUM(H9:H12)</f>
        <v>0</v>
      </c>
      <c r="I13" s="74">
        <f t="shared" si="0"/>
        <v>0</v>
      </c>
      <c r="J13" s="74">
        <f t="shared" si="0"/>
        <v>0</v>
      </c>
      <c r="K13" s="74">
        <f t="shared" si="0"/>
        <v>0</v>
      </c>
      <c r="L13" s="74">
        <f t="shared" si="0"/>
        <v>0</v>
      </c>
      <c r="M13" s="74">
        <f t="shared" si="0"/>
        <v>0</v>
      </c>
      <c r="N13" s="108">
        <f t="shared" si="0"/>
        <v>0</v>
      </c>
      <c r="O13" s="109"/>
      <c r="P13" s="68">
        <f>SUM(P9:P12)</f>
        <v>0</v>
      </c>
      <c r="Q13" s="74">
        <f t="shared" si="0"/>
        <v>0</v>
      </c>
      <c r="R13" s="74">
        <f t="shared" si="0"/>
        <v>0</v>
      </c>
      <c r="S13" s="74">
        <f t="shared" si="0"/>
        <v>0</v>
      </c>
      <c r="T13" s="150">
        <f t="shared" si="0"/>
        <v>0</v>
      </c>
      <c r="U13" s="151"/>
      <c r="V13" s="74">
        <f>SUM(V9:V12)</f>
        <v>0</v>
      </c>
      <c r="W13" s="74">
        <f>SUM(W9:W12)</f>
        <v>0</v>
      </c>
      <c r="X13" s="74">
        <f>SUM(X9:X12)</f>
        <v>0</v>
      </c>
      <c r="Y13" s="150">
        <f>SUM(Y9:Y12)</f>
        <v>0</v>
      </c>
      <c r="Z13" s="151"/>
      <c r="AA13" s="152">
        <f>SUM(AA9:AA12)</f>
        <v>0</v>
      </c>
      <c r="AB13" s="153"/>
      <c r="AC13" s="75">
        <f>SUM(AC9:AC12)</f>
        <v>0</v>
      </c>
      <c r="AD13" s="75">
        <f>SUM(AD9:AD12)</f>
        <v>0</v>
      </c>
      <c r="AE13" s="75">
        <f>SUM(AE9:AE12)</f>
        <v>0</v>
      </c>
      <c r="AF13" s="154">
        <f>SUM(AF9:AG12)</f>
        <v>0</v>
      </c>
      <c r="AG13" s="151"/>
      <c r="AH13" s="75">
        <f>SUM(AH9:AH12)</f>
        <v>0</v>
      </c>
      <c r="AI13" s="61">
        <f>SUM(AI9:AI12)</f>
        <v>0</v>
      </c>
      <c r="AJ13" s="61">
        <f>SUM(AJ9:AJ12)</f>
        <v>0</v>
      </c>
      <c r="AK13" s="120">
        <f>SUM(AK9:AL12)</f>
        <v>0</v>
      </c>
      <c r="AL13" s="121"/>
    </row>
    <row r="14" spans="1:39" ht="4.5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36"/>
      <c r="AC14" s="36"/>
      <c r="AD14" s="36"/>
      <c r="AE14" s="36"/>
      <c r="AF14" s="36"/>
      <c r="AG14" s="36"/>
      <c r="AH14" s="36"/>
      <c r="AI14" s="36"/>
    </row>
    <row r="15" spans="1:39" ht="12" customHeight="1" x14ac:dyDescent="0.2">
      <c r="A15" s="50" t="s">
        <v>3</v>
      </c>
      <c r="B15" s="120" t="str">
        <f>VLOOKUP("Typ",übersetzen,code,FALSE)</f>
        <v>Choose type and number of luminaires for each circuit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21"/>
    </row>
    <row r="16" spans="1:39" s="2" customFormat="1" ht="11.25" customHeight="1" x14ac:dyDescent="0.2">
      <c r="A16" s="146" t="str">
        <f>VLOOKUP("Leuchten",übersetzen,code,FALSE)</f>
        <v>luminaires</v>
      </c>
      <c r="B16" s="144" t="s">
        <v>28</v>
      </c>
      <c r="C16" s="145"/>
      <c r="D16" s="144" t="s">
        <v>29</v>
      </c>
      <c r="E16" s="145"/>
      <c r="F16" s="144" t="s">
        <v>30</v>
      </c>
      <c r="G16" s="149"/>
      <c r="H16" s="144" t="s">
        <v>31</v>
      </c>
      <c r="I16" s="149"/>
      <c r="J16" s="144" t="s">
        <v>32</v>
      </c>
      <c r="K16" s="145"/>
      <c r="L16" s="144" t="s">
        <v>33</v>
      </c>
      <c r="M16" s="145"/>
      <c r="N16" s="144" t="s">
        <v>34</v>
      </c>
      <c r="O16" s="145"/>
      <c r="P16" s="144" t="s">
        <v>35</v>
      </c>
      <c r="Q16" s="149"/>
      <c r="R16" s="144" t="s">
        <v>36</v>
      </c>
      <c r="S16" s="149"/>
      <c r="T16" s="145"/>
      <c r="U16" s="144" t="s">
        <v>37</v>
      </c>
      <c r="V16" s="145"/>
      <c r="W16" s="144" t="s">
        <v>38</v>
      </c>
      <c r="X16" s="145"/>
      <c r="Y16" s="144" t="s">
        <v>39</v>
      </c>
      <c r="Z16" s="145"/>
      <c r="AA16" s="144" t="s">
        <v>40</v>
      </c>
      <c r="AB16" s="145"/>
      <c r="AC16" s="144" t="s">
        <v>41</v>
      </c>
      <c r="AD16" s="145"/>
      <c r="AE16" s="144" t="s">
        <v>42</v>
      </c>
      <c r="AF16" s="149"/>
      <c r="AG16" s="145"/>
      <c r="AH16" s="144" t="s">
        <v>43</v>
      </c>
      <c r="AI16" s="145"/>
      <c r="AJ16" s="157" t="s">
        <v>44</v>
      </c>
      <c r="AK16" s="159"/>
      <c r="AL16" s="157" t="s">
        <v>45</v>
      </c>
      <c r="AM16" s="159"/>
    </row>
    <row r="17" spans="1:39" x14ac:dyDescent="0.2">
      <c r="A17" s="147"/>
      <c r="B17" s="51"/>
      <c r="C17" s="52"/>
      <c r="D17" s="51"/>
      <c r="E17" s="52"/>
      <c r="F17" s="51"/>
      <c r="G17" s="49"/>
      <c r="H17" s="51"/>
      <c r="I17" s="49"/>
      <c r="J17" s="51"/>
      <c r="K17" s="52"/>
      <c r="L17" s="51"/>
      <c r="M17" s="52"/>
      <c r="N17" s="53"/>
      <c r="O17" s="52"/>
      <c r="P17" s="51"/>
      <c r="Q17" s="49"/>
      <c r="R17" s="51"/>
      <c r="S17" s="49"/>
      <c r="T17" s="52"/>
      <c r="U17" s="51"/>
      <c r="V17" s="52"/>
      <c r="W17" s="51"/>
      <c r="X17" s="52"/>
      <c r="Y17" s="51"/>
      <c r="Z17" s="52"/>
      <c r="AA17" s="51"/>
      <c r="AB17" s="39"/>
      <c r="AC17" s="38"/>
      <c r="AD17" s="39"/>
      <c r="AE17" s="38"/>
      <c r="AF17" s="36"/>
      <c r="AG17" s="39"/>
      <c r="AH17" s="38"/>
      <c r="AI17" s="39"/>
      <c r="AJ17" s="32"/>
      <c r="AK17" s="4"/>
      <c r="AL17" s="32"/>
      <c r="AM17" s="4"/>
    </row>
    <row r="18" spans="1:39" ht="6.75" customHeight="1" x14ac:dyDescent="0.2">
      <c r="A18" s="148"/>
      <c r="B18" s="54"/>
      <c r="C18" s="55"/>
      <c r="D18" s="54"/>
      <c r="E18" s="55"/>
      <c r="F18" s="54"/>
      <c r="G18" s="56"/>
      <c r="H18" s="51"/>
      <c r="I18" s="49"/>
      <c r="J18" s="54"/>
      <c r="K18" s="55"/>
      <c r="L18" s="54"/>
      <c r="M18" s="55"/>
      <c r="N18" s="54"/>
      <c r="O18" s="55"/>
      <c r="P18" s="54"/>
      <c r="Q18" s="56"/>
      <c r="R18" s="54"/>
      <c r="S18" s="56"/>
      <c r="T18" s="55"/>
      <c r="U18" s="54"/>
      <c r="V18" s="55"/>
      <c r="W18" s="54"/>
      <c r="X18" s="55"/>
      <c r="Y18" s="54"/>
      <c r="Z18" s="55"/>
      <c r="AA18" s="54"/>
      <c r="AB18" s="42"/>
      <c r="AC18" s="40"/>
      <c r="AD18" s="42"/>
      <c r="AE18" s="40"/>
      <c r="AF18" s="41"/>
      <c r="AG18" s="42"/>
      <c r="AH18" s="40"/>
      <c r="AI18" s="42"/>
      <c r="AJ18" s="33"/>
      <c r="AK18" s="3"/>
      <c r="AL18" s="33"/>
      <c r="AM18" s="3"/>
    </row>
    <row r="19" spans="1:39" ht="12" customHeight="1" x14ac:dyDescent="0.2">
      <c r="A19" s="43" t="str">
        <f>VLOOKUP("EW",übersetzen,code,FALSE)</f>
        <v>DV:</v>
      </c>
      <c r="B19" s="141" t="s">
        <v>46</v>
      </c>
      <c r="C19" s="142"/>
      <c r="D19" s="141" t="s">
        <v>47</v>
      </c>
      <c r="E19" s="142"/>
      <c r="F19" s="51" t="s">
        <v>48</v>
      </c>
      <c r="G19" s="57" t="s">
        <v>26</v>
      </c>
      <c r="H19" s="141" t="s">
        <v>26</v>
      </c>
      <c r="I19" s="143"/>
      <c r="J19" s="141" t="s">
        <v>49</v>
      </c>
      <c r="K19" s="142"/>
      <c r="L19" s="141" t="s">
        <v>18</v>
      </c>
      <c r="M19" s="142"/>
      <c r="N19" s="141" t="s">
        <v>50</v>
      </c>
      <c r="O19" s="142"/>
      <c r="P19" s="101" t="s">
        <v>18</v>
      </c>
      <c r="Q19" s="102"/>
      <c r="R19" s="101" t="s">
        <v>16</v>
      </c>
      <c r="S19" s="103"/>
      <c r="T19" s="55" t="s">
        <v>18</v>
      </c>
      <c r="U19" s="101" t="s">
        <v>18</v>
      </c>
      <c r="V19" s="103"/>
      <c r="W19" s="101" t="s">
        <v>18</v>
      </c>
      <c r="X19" s="103"/>
      <c r="Y19" s="141" t="s">
        <v>51</v>
      </c>
      <c r="Z19" s="142"/>
      <c r="AA19" s="101" t="s">
        <v>18</v>
      </c>
      <c r="AB19" s="103"/>
      <c r="AC19" s="101" t="s">
        <v>18</v>
      </c>
      <c r="AD19" s="103"/>
      <c r="AE19" s="101" t="s">
        <v>18</v>
      </c>
      <c r="AF19" s="102"/>
      <c r="AG19" s="103"/>
      <c r="AH19" s="141" t="s">
        <v>24</v>
      </c>
      <c r="AI19" s="142"/>
      <c r="AJ19" s="101" t="s">
        <v>18</v>
      </c>
      <c r="AK19" s="103"/>
      <c r="AL19" s="101" t="s">
        <v>18</v>
      </c>
      <c r="AM19" s="103"/>
    </row>
    <row r="20" spans="1:39" s="2" customFormat="1" ht="12" customHeight="1" x14ac:dyDescent="0.2">
      <c r="A20" s="43" t="s">
        <v>27</v>
      </c>
      <c r="B20" s="101">
        <v>3.8</v>
      </c>
      <c r="C20" s="103"/>
      <c r="D20" s="101">
        <v>1.7</v>
      </c>
      <c r="E20" s="103"/>
      <c r="F20" s="58">
        <v>2.2000000000000002</v>
      </c>
      <c r="G20" s="44">
        <v>4.3</v>
      </c>
      <c r="H20" s="101">
        <v>8.1</v>
      </c>
      <c r="I20" s="102"/>
      <c r="J20" s="101">
        <v>2.9</v>
      </c>
      <c r="K20" s="103"/>
      <c r="L20" s="101">
        <v>4.3</v>
      </c>
      <c r="M20" s="103"/>
      <c r="N20" s="101">
        <v>4.3</v>
      </c>
      <c r="O20" s="103"/>
      <c r="P20" s="58">
        <v>4.3</v>
      </c>
      <c r="Q20" s="44">
        <v>8</v>
      </c>
      <c r="R20" s="101">
        <v>2.8</v>
      </c>
      <c r="S20" s="103"/>
      <c r="T20" s="55">
        <v>1.6</v>
      </c>
      <c r="U20" s="101">
        <v>3.8</v>
      </c>
      <c r="V20" s="103"/>
      <c r="W20" s="44">
        <v>8</v>
      </c>
      <c r="X20" s="45">
        <v>16</v>
      </c>
      <c r="Y20" s="101">
        <v>6.7</v>
      </c>
      <c r="Z20" s="103"/>
      <c r="AA20" s="101">
        <v>4.3</v>
      </c>
      <c r="AB20" s="103"/>
      <c r="AC20" s="44">
        <v>8</v>
      </c>
      <c r="AD20" s="44">
        <v>16</v>
      </c>
      <c r="AE20" s="101">
        <v>8</v>
      </c>
      <c r="AF20" s="102"/>
      <c r="AG20" s="103"/>
      <c r="AH20" s="101">
        <v>8.1</v>
      </c>
      <c r="AI20" s="103"/>
      <c r="AJ20" s="101">
        <v>4.0999999999999996</v>
      </c>
      <c r="AK20" s="103"/>
      <c r="AL20" s="101">
        <v>4.3</v>
      </c>
      <c r="AM20" s="103"/>
    </row>
    <row r="21" spans="1:39" ht="12" customHeight="1" x14ac:dyDescent="0.2">
      <c r="A21" s="43" t="str">
        <f>VLOOKUP("K1",übersetzen,code,FALSE)</f>
        <v>circuit 1:</v>
      </c>
      <c r="B21" s="129"/>
      <c r="C21" s="129"/>
      <c r="D21" s="129"/>
      <c r="E21" s="129"/>
      <c r="F21" s="69"/>
      <c r="G21" s="69"/>
      <c r="H21" s="129"/>
      <c r="I21" s="129"/>
      <c r="J21" s="129"/>
      <c r="K21" s="129"/>
      <c r="L21" s="129"/>
      <c r="M21" s="129"/>
      <c r="N21" s="129"/>
      <c r="O21" s="129"/>
      <c r="P21" s="71"/>
      <c r="Q21" s="69"/>
      <c r="R21" s="106"/>
      <c r="S21" s="107"/>
      <c r="T21" s="69"/>
      <c r="U21" s="129"/>
      <c r="V21" s="130"/>
      <c r="W21" s="69"/>
      <c r="X21" s="70"/>
      <c r="Y21" s="130"/>
      <c r="Z21" s="130"/>
      <c r="AA21" s="130"/>
      <c r="AB21" s="130"/>
      <c r="AC21" s="70"/>
      <c r="AD21" s="70"/>
      <c r="AE21" s="139"/>
      <c r="AF21" s="168"/>
      <c r="AG21" s="140"/>
      <c r="AH21" s="139"/>
      <c r="AI21" s="140"/>
      <c r="AJ21" s="139"/>
      <c r="AK21" s="140"/>
      <c r="AL21" s="139"/>
      <c r="AM21" s="140"/>
    </row>
    <row r="22" spans="1:39" ht="12" customHeight="1" x14ac:dyDescent="0.2">
      <c r="A22" s="43" t="str">
        <f>VLOOKUP("K2",übersetzen,code,FALSE)</f>
        <v>circuit 2:</v>
      </c>
      <c r="B22" s="129"/>
      <c r="C22" s="129"/>
      <c r="D22" s="129"/>
      <c r="E22" s="129"/>
      <c r="F22" s="69"/>
      <c r="G22" s="69"/>
      <c r="H22" s="129"/>
      <c r="I22" s="129"/>
      <c r="J22" s="129"/>
      <c r="K22" s="129"/>
      <c r="L22" s="129"/>
      <c r="M22" s="129"/>
      <c r="N22" s="129"/>
      <c r="O22" s="129"/>
      <c r="P22" s="71"/>
      <c r="Q22" s="69"/>
      <c r="R22" s="106"/>
      <c r="S22" s="107"/>
      <c r="T22" s="69"/>
      <c r="U22" s="129"/>
      <c r="V22" s="130"/>
      <c r="W22" s="69"/>
      <c r="X22" s="70"/>
      <c r="Y22" s="130"/>
      <c r="Z22" s="130"/>
      <c r="AA22" s="130"/>
      <c r="AB22" s="130"/>
      <c r="AC22" s="70"/>
      <c r="AD22" s="70"/>
      <c r="AE22" s="139"/>
      <c r="AF22" s="168"/>
      <c r="AG22" s="140"/>
      <c r="AH22" s="139"/>
      <c r="AI22" s="140"/>
      <c r="AJ22" s="139"/>
      <c r="AK22" s="140"/>
      <c r="AL22" s="139"/>
      <c r="AM22" s="140"/>
    </row>
    <row r="23" spans="1:39" ht="12" customHeight="1" x14ac:dyDescent="0.2">
      <c r="A23" s="43" t="str">
        <f>VLOOKUP("K3",übersetzen,code,FALSE)</f>
        <v>circuit 3:</v>
      </c>
      <c r="B23" s="129"/>
      <c r="C23" s="129"/>
      <c r="D23" s="129"/>
      <c r="E23" s="129"/>
      <c r="F23" s="69"/>
      <c r="G23" s="69"/>
      <c r="H23" s="129"/>
      <c r="I23" s="129"/>
      <c r="J23" s="129"/>
      <c r="K23" s="129"/>
      <c r="L23" s="129"/>
      <c r="M23" s="129"/>
      <c r="N23" s="129"/>
      <c r="O23" s="129"/>
      <c r="P23" s="71"/>
      <c r="Q23" s="69"/>
      <c r="R23" s="106"/>
      <c r="S23" s="107"/>
      <c r="T23" s="69"/>
      <c r="U23" s="129"/>
      <c r="V23" s="130"/>
      <c r="W23" s="69"/>
      <c r="X23" s="70"/>
      <c r="Y23" s="130"/>
      <c r="Z23" s="130"/>
      <c r="AA23" s="130"/>
      <c r="AB23" s="130"/>
      <c r="AC23" s="70"/>
      <c r="AD23" s="70"/>
      <c r="AE23" s="139"/>
      <c r="AF23" s="168"/>
      <c r="AG23" s="140"/>
      <c r="AH23" s="139"/>
      <c r="AI23" s="140"/>
      <c r="AJ23" s="139"/>
      <c r="AK23" s="140"/>
      <c r="AL23" s="139"/>
      <c r="AM23" s="140"/>
    </row>
    <row r="24" spans="1:39" ht="12" customHeight="1" x14ac:dyDescent="0.2">
      <c r="A24" s="43" t="str">
        <f>VLOOKUP("K4",übersetzen,code,FALSE)</f>
        <v>circuit 4:</v>
      </c>
      <c r="B24" s="129"/>
      <c r="C24" s="129"/>
      <c r="D24" s="129"/>
      <c r="E24" s="129"/>
      <c r="F24" s="69"/>
      <c r="G24" s="69"/>
      <c r="H24" s="129"/>
      <c r="I24" s="129"/>
      <c r="J24" s="129"/>
      <c r="K24" s="129"/>
      <c r="L24" s="129"/>
      <c r="M24" s="129"/>
      <c r="N24" s="129"/>
      <c r="O24" s="129"/>
      <c r="P24" s="71"/>
      <c r="Q24" s="69"/>
      <c r="R24" s="106"/>
      <c r="S24" s="107"/>
      <c r="T24" s="69"/>
      <c r="U24" s="129"/>
      <c r="V24" s="130"/>
      <c r="W24" s="69"/>
      <c r="X24" s="70"/>
      <c r="Y24" s="130"/>
      <c r="Z24" s="130"/>
      <c r="AA24" s="130"/>
      <c r="AB24" s="130"/>
      <c r="AC24" s="70"/>
      <c r="AD24" s="70"/>
      <c r="AE24" s="139"/>
      <c r="AF24" s="168"/>
      <c r="AG24" s="140"/>
      <c r="AH24" s="139"/>
      <c r="AI24" s="140"/>
      <c r="AJ24" s="139"/>
      <c r="AK24" s="140"/>
      <c r="AL24" s="139"/>
      <c r="AM24" s="140"/>
    </row>
    <row r="25" spans="1:39" ht="12" customHeight="1" x14ac:dyDescent="0.2">
      <c r="A25" s="43" t="str">
        <f>VLOOKUP("Anzahl",übersetzen,code,FALSE)</f>
        <v>Total:</v>
      </c>
      <c r="B25" s="125">
        <f>SUM(B21:C24)</f>
        <v>0</v>
      </c>
      <c r="C25" s="119"/>
      <c r="D25" s="125">
        <f>SUM(D21:E24)</f>
        <v>0</v>
      </c>
      <c r="E25" s="119"/>
      <c r="F25" s="59">
        <f>SUM(F21:F24)</f>
        <v>0</v>
      </c>
      <c r="G25" s="59">
        <f>SUM(G21:G24)</f>
        <v>0</v>
      </c>
      <c r="H25" s="125">
        <f>SUM(H21:I24)</f>
        <v>0</v>
      </c>
      <c r="I25" s="119"/>
      <c r="J25" s="125">
        <f>SUM(J21:K24)</f>
        <v>0</v>
      </c>
      <c r="K25" s="119"/>
      <c r="L25" s="125">
        <f>SUM(L21:M24)</f>
        <v>0</v>
      </c>
      <c r="M25" s="119"/>
      <c r="N25" s="125">
        <f>SUM(N21:O24)</f>
        <v>0</v>
      </c>
      <c r="O25" s="119"/>
      <c r="P25" s="60">
        <f>SUM(P21:P24)</f>
        <v>0</v>
      </c>
      <c r="Q25" s="59">
        <f>SUM(Q21:Q24)</f>
        <v>0</v>
      </c>
      <c r="R25" s="108">
        <f>SUM(R21:R24)</f>
        <v>0</v>
      </c>
      <c r="S25" s="109"/>
      <c r="T25" s="59">
        <f>SUM(T21:T24)</f>
        <v>0</v>
      </c>
      <c r="U25" s="125">
        <f>SUM(U21:V24)</f>
        <v>0</v>
      </c>
      <c r="V25" s="119"/>
      <c r="W25" s="59">
        <f>SUM(W21:W24)</f>
        <v>0</v>
      </c>
      <c r="X25" s="61">
        <f>SUM(X21:X24)</f>
        <v>0</v>
      </c>
      <c r="Y25" s="119">
        <f>SUM(Y21:Z24)</f>
        <v>0</v>
      </c>
      <c r="Z25" s="119"/>
      <c r="AA25" s="119">
        <f>SUM(AA21:AB24)</f>
        <v>0</v>
      </c>
      <c r="AB25" s="119"/>
      <c r="AC25" s="61">
        <f>SUM(AC21:AC24)</f>
        <v>0</v>
      </c>
      <c r="AD25" s="61">
        <f>SUM(AD21:AD24)</f>
        <v>0</v>
      </c>
      <c r="AE25" s="120">
        <f>SUM(AE21:AE24)</f>
        <v>0</v>
      </c>
      <c r="AF25" s="158"/>
      <c r="AG25" s="121"/>
      <c r="AH25" s="120">
        <f>SUM(AH21:AI24)</f>
        <v>0</v>
      </c>
      <c r="AI25" s="121"/>
      <c r="AJ25" s="120">
        <f>SUM(AJ21:AK24)</f>
        <v>0</v>
      </c>
      <c r="AK25" s="121"/>
      <c r="AL25" s="120">
        <f>SUM(AL21:AM24)</f>
        <v>0</v>
      </c>
      <c r="AM25" s="121"/>
    </row>
    <row r="26" spans="1:39" ht="4.5" customHeight="1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36"/>
      <c r="AC26" s="36"/>
      <c r="AD26" s="36"/>
      <c r="AE26" s="36"/>
      <c r="AF26" s="36"/>
      <c r="AG26" s="36"/>
      <c r="AH26" s="36"/>
      <c r="AI26" s="36"/>
    </row>
    <row r="27" spans="1:39" ht="12" customHeight="1" x14ac:dyDescent="0.2">
      <c r="A27" s="122" t="str">
        <f>VLOOKUP("Übersicht",übersetzen,code,FALSE)</f>
        <v>Overview: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4"/>
      <c r="O27" s="49"/>
      <c r="P27" s="122" t="str">
        <f>VLOOKUP("Empf",übersetzen,code,FALSE)</f>
        <v>Recommended System:</v>
      </c>
      <c r="Q27" s="123"/>
      <c r="R27" s="123"/>
      <c r="S27" s="123"/>
      <c r="T27" s="123"/>
      <c r="U27" s="123"/>
      <c r="V27" s="126" t="str">
        <f>IF(AA2=1,(IF(I33&lt;=288,"SicuroLED 24G-20 Extreme",VLOOKUP("Leistunghoch",übersetzen,code,FALSE))),IF(AA2=2,(IF(I33&lt;=192,"SicuroLED 24G-20 Extreme",IF(I33&lt;=288,"SicuroLED 24G-40 Extreme",VLOOKUP("Leistunghoch",übersetzen,code,FALSE)))),IF(AA2=3,(IF(I33&lt;=108,"SicuroLED 24G-20 Extreme",IF(I33&lt;=216,"SicuroLED 24G-40 Extreme",VLOOKUP("Leistunghoch",übersetzen,code,FALSE)))),IF(AA2=8,(IF(I33&lt;=35,"SicuroLED 24G-20 Extreme",IF(I33&lt;=70,"SicuroLED 24G-40 Extreme",VLOOKUP("Leistunghoch",übersetzen,code,FALSE)))),IF(AA2&lt;1,VLOOKUP("Dauerfehlt",übersetzen,code,FALSE))))))</f>
        <v>Choose duration</v>
      </c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8"/>
    </row>
    <row r="28" spans="1:39" ht="30" customHeight="1" x14ac:dyDescent="0.2">
      <c r="A28" s="62" t="s">
        <v>52</v>
      </c>
      <c r="B28" s="63"/>
      <c r="C28" s="138" t="str">
        <f>VLOOKUP("Leitungslänge",übersetzen,code,FALSE)</f>
        <v>Cable length
 (m)</v>
      </c>
      <c r="D28" s="138"/>
      <c r="E28" s="138"/>
      <c r="F28" s="138" t="str">
        <f>VLOOKUP("LeuchtenAnz",übersetzen,code,FALSE)</f>
        <v>Luminaires
(number)</v>
      </c>
      <c r="G28" s="138"/>
      <c r="H28" s="138"/>
      <c r="I28" s="138" t="str">
        <f>VLOOKUP("Leistung",übersetzen,code,FALSE)</f>
        <v>Power
(W)</v>
      </c>
      <c r="J28" s="138"/>
      <c r="K28" s="138"/>
      <c r="L28" s="138" t="str">
        <f>VLOOKUP("mm²",übersetzen,code,FALSE)</f>
        <v>Cable
cross section
(mm²)</v>
      </c>
      <c r="M28" s="138"/>
      <c r="N28" s="138"/>
      <c r="O28" s="49"/>
      <c r="P28" s="110" t="str">
        <f>VLOOKUP("Anleitung",übersetzen,code,FALSE)</f>
        <v>Instruction:</v>
      </c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</row>
    <row r="29" spans="1:39" ht="12" customHeight="1" x14ac:dyDescent="0.2">
      <c r="A29" s="133" t="str">
        <f>VLOOKUP("K1",übersetzen,code,FALSE)</f>
        <v>circuit 1:</v>
      </c>
      <c r="B29" s="134"/>
      <c r="C29" s="135"/>
      <c r="D29" s="135"/>
      <c r="E29" s="135"/>
      <c r="F29" s="136">
        <f>SUM(B9:AL9,B21:AM21)</f>
        <v>0</v>
      </c>
      <c r="G29" s="137"/>
      <c r="H29" s="137"/>
      <c r="I29" s="137">
        <f>SUM((B9*B8)+(C9*C8)+(D9*D8)+(E9*E8)+(F9*F8)+(H9*H8)+(I9*I8)+(J9*J8)+(K9*K8)+(L9*L8)+(M9*M8)+(N9*N8)+(O9*O8)+(P9*P8)+(Q9*Q8)+(R9*R8)+(S9*S8)+(T9*T8)+(V9*V8)+(W9*W8)+(X9*X8)+(Y9*Y8)+(AA9*AA8)+(AC9*AC8)+(AD9*AD8)+(AE9*AE8)+(AF9*AF8)+(B21*B20)+(D21*D20)+(F21*F20)+(G21*G20)+(H21*H20)+(J21*J20)+(L21*L20)+(N21*N20)+(P21*P20)+(R21*R20)+(T21*T20)+(U21*U20)+(W21*W20)+(X21*X20)+(Y21*Y20)+(AA21*AA20)+(AC21*AC20)+(AD21*AD20)+(AE21*AE20)+(AF21*AF20)+(AH8*AH9)+(Q20*Q21)+(AH20*AH21)+(AI9*AI8)+(AJ9*AJ8)+(AK9*AK8)+(AJ21*AJ20)+(AL21*AL20))</f>
        <v>0</v>
      </c>
      <c r="J29" s="137"/>
      <c r="K29" s="137"/>
      <c r="L29" s="132">
        <f>IF(C29&lt;1,0,(IF((100*(I29/24)*C29*2)/(24*1.5*56)&lt;15,1.5,IF((100*(I29/24)*C29*2)/(24*2.5*56)&lt;15,2.5,IF((100*(I29/24)*C29*2)/(24*4*56)&lt;15,4,VLOOKUP("nichtmöglich",übersetzen,code,FALSE))))))</f>
        <v>0</v>
      </c>
      <c r="M29" s="132"/>
      <c r="N29" s="132"/>
      <c r="O29" s="49"/>
      <c r="P29" s="113" t="str">
        <f>VLOOKUP("Anleitung2",übersetzen,code,FALSE)</f>
        <v>1. Choose the operation duration
2. Choose the type and number of luminaires per circuit
3. Choose the cable length per circuit</v>
      </c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5"/>
    </row>
    <row r="30" spans="1:39" ht="12" customHeight="1" x14ac:dyDescent="0.2">
      <c r="A30" s="133" t="str">
        <f>VLOOKUP("K2",übersetzen,code,FALSE)</f>
        <v>circuit 2:</v>
      </c>
      <c r="B30" s="134"/>
      <c r="C30" s="135"/>
      <c r="D30" s="135"/>
      <c r="E30" s="135"/>
      <c r="F30" s="136">
        <f>SUM(B10:AL10,B22:AM22)</f>
        <v>0</v>
      </c>
      <c r="G30" s="137"/>
      <c r="H30" s="137"/>
      <c r="I30" s="137">
        <f>SUM((B10*B8)+(C10*C8)+(D10*D8)+(E10*E8)+(F10*F8)+(H10*H8)+(I10*I8)+(J10*J8)+(K10*K8)+(L10*L8)+(M10*M8)+(N10*N8)+(O10*O8)+(P10*P8)+(Q10*Q8)+(R10*R8)+(S10*S8)+(T10*T8)+(V10*V8)+(W10*W8)+(X10*X8)+(Y10*Y8)+(AA10*AA8)+(AC10*AC8)+(AD10*AD8)+(AE10*AE8)+(AF10*AF8)+(B22*B20)+(D22*D20)+(F22*F20)+(G22*G20)+(H22*H20)+(J22*J20)+(L22*L20)+(N22*N20)+(P22*P20)+(R22*R20)+(T22*T20)+(U22*U20)+(W22*W20)+(X22*X20)+(Y22*Y20)+(AA22*AA20)+(AC22*AC20)+(AD22*AD20)+(AE22*AE20)+(AF22*AF20)+(AH8*AH10)+(Q20*Q22)+(AH20*AH22)+(AJ22*AJ20)+(AL22*AL20)+(AI10*AI8)+(AJ10*AJ8)+(AK10*AK8))</f>
        <v>0</v>
      </c>
      <c r="J30" s="137"/>
      <c r="K30" s="137"/>
      <c r="L30" s="132">
        <f>IF(C30&lt;1,0,(IF((100*(I30/24)*C30*2)/(24*1.5*56)&lt;15,1.5,IF((100*(I30/24)*C30*2)/(24*2.5*56)&lt;15,2.5,IF((100*(I30/24)*C30*2)/(24*4*56)&lt;15,4,VLOOKUP("nichtmöglich",übersetzen,code,FALSE))))))</f>
        <v>0</v>
      </c>
      <c r="M30" s="132"/>
      <c r="N30" s="132"/>
      <c r="O30" s="49"/>
      <c r="P30" s="113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5"/>
    </row>
    <row r="31" spans="1:39" ht="12" customHeight="1" x14ac:dyDescent="0.2">
      <c r="A31" s="133" t="str">
        <f>VLOOKUP("K3",übersetzen,code,FALSE)</f>
        <v>circuit 3:</v>
      </c>
      <c r="B31" s="134"/>
      <c r="C31" s="135"/>
      <c r="D31" s="135"/>
      <c r="E31" s="135"/>
      <c r="F31" s="136">
        <f>SUM(B11:AL11,B23:AM23)</f>
        <v>0</v>
      </c>
      <c r="G31" s="137"/>
      <c r="H31" s="137"/>
      <c r="I31" s="137">
        <f>SUM((B11*B8)+(C11*C8)+(D11*D8)+(E11*E8)+(F11*F8)+(H11*H8)+(I11*I8)+(J11*J8)+(K11*K8)+(L11*L8)+(M11*M8)+(N11*N8)+(O11*O8)+(P11*P8)+(Q11*Q8)+(R11*R8)+(S11*S8)+(T11*T8)+(V11*V8)+(W11*W8)+(X11*X8)+(Y11*Y8)+(AA11*AA8)+(AC11*AC8)+(AD11*AD8)+(AE11*AE8)+(AF11*AF8)+(B23*B20)+(D23*D20)+(F23*F20)+(G23*G20)+(H23*H20)+(J23*J20)+(L23*L20)+(N23*N20)+(P23*P20)+(R23*R20)+(T23*T20)+(U23*U20)+(W23*W20)+(X23*X20)+(Y23*Y20)+(AA23*AA20)+(AC23*AC20)+(AD23*AD20)+(AE23*AE20)+(AF23*AF20)+(AH8*AH11)+(Q20*Q23)+(AH20*AH23)+(AI11*AI8)+(AJ11*AJ8)+(AK11*AK8)+(AJ23*AJ20)+(AL23*AL20))</f>
        <v>0</v>
      </c>
      <c r="J31" s="137"/>
      <c r="K31" s="137"/>
      <c r="L31" s="132">
        <f>IF(C31&lt;1,0,(IF((100*(I31/24)*C31*2)/(24*1.5*56)&lt;15,1.5,IF((100*(I31/24)*C31*2)/(24*2.5*56)&lt;15,2.5,IF((100*(I31/24)*C31*2)/(24*4*56)&lt;15,4,VLOOKUP("nichtmöglich",übersetzen,code,FALSE))))))</f>
        <v>0</v>
      </c>
      <c r="M31" s="132"/>
      <c r="N31" s="132"/>
      <c r="O31" s="49"/>
      <c r="P31" s="113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5"/>
    </row>
    <row r="32" spans="1:39" ht="12" customHeight="1" x14ac:dyDescent="0.2">
      <c r="A32" s="133" t="str">
        <f>VLOOKUP("K4",übersetzen,code,FALSE)</f>
        <v>circuit 4:</v>
      </c>
      <c r="B32" s="134"/>
      <c r="C32" s="135"/>
      <c r="D32" s="135"/>
      <c r="E32" s="135"/>
      <c r="F32" s="136">
        <f>SUM(B12:AL12,B24:AM24)</f>
        <v>0</v>
      </c>
      <c r="G32" s="137"/>
      <c r="H32" s="137"/>
      <c r="I32" s="137">
        <f>SUM((B12*B8)+(C12*C8)+(D12*D8)+(E12*E8)+(F12*F8)+(H12*H8)+(I12*I8)+(J12*J8)+(K12*K8)+(L12*L8)+(M12*M8)+(N12*N8)+(O12*O8)+(P12*P8)+(Q12*Q8)+(R12*R8)+(S12*S8)+(T12*T8)+(V12*V8)+(W12*W8)+(X12*X8)+(Y12*Y8)+(AA12*AA8)+(AC12*AC8)+(AD12*AD8)+(AE12*AE8)+(AF12*AF8)+(B24*B20)+(D24*D20)+(F24*F20)+(G24*G20)+(H24*H20)+(J24*J20)+(L24*L20)+(N24*N20)+(P24*P20)+(R24*R20)+(T24*T20)+(U24*U20)+(W24*W20)+(X24*X20)+(Y24*Y20)+(AA24*AA20)+(AC24*AC20)+(AD24*AD20)+(AE24*AE20)+(AF24*AF20)+(AH8*AH12)+(Q20*Q24)+(AH20*AH24)+(AI12*AI8)+(AJ12*AJ8)+(AK12*AK8)+(AJ24*AJ20)+(AL24*AL20))</f>
        <v>0</v>
      </c>
      <c r="J32" s="137"/>
      <c r="K32" s="137"/>
      <c r="L32" s="132">
        <f>IF(C32&lt;1,0,(IF((100*(I32/24)*C32*2)/(24*1.5*56)&lt;15,1.5,IF((100*(I32/24)*C32*2)/(24*2.5*56)&lt;15,2.5,IF((100*(I32/24)*C32*2)/(24*4*56)&lt;15,4,VLOOKUP("nichtmöglich",übersetzen,code,FALSE))))))</f>
        <v>0</v>
      </c>
      <c r="M32" s="132"/>
      <c r="N32" s="132"/>
      <c r="O32" s="49"/>
      <c r="P32" s="113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5"/>
    </row>
    <row r="33" spans="1:39" ht="12" customHeight="1" x14ac:dyDescent="0.2">
      <c r="A33" s="122" t="s">
        <v>53</v>
      </c>
      <c r="B33" s="124"/>
      <c r="C33" s="64"/>
      <c r="D33" s="65"/>
      <c r="E33" s="66"/>
      <c r="F33" s="131">
        <f>SUM(F29:H32)</f>
        <v>0</v>
      </c>
      <c r="G33" s="127"/>
      <c r="H33" s="128"/>
      <c r="I33" s="126">
        <f>SUM(I29:K32)</f>
        <v>0</v>
      </c>
      <c r="J33" s="127"/>
      <c r="K33" s="128"/>
      <c r="L33" s="64"/>
      <c r="M33" s="65"/>
      <c r="N33" s="66"/>
      <c r="O33" s="36"/>
      <c r="P33" s="116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8"/>
    </row>
  </sheetData>
  <sheetProtection algorithmName="SHA-512" hashValue="2O6Qo8OIZ7jTFDpDWymuomPFH7er0B+Lvwh2Ee0PIuuPys9d1BGvMWTCVI4ZHPu7x7ohR6d9Gx/yy+CrD6CU5w==" saltValue="tppgLUKJ8JHaXC0/ayjSHg==" spinCount="100000" sheet="1" objects="1" scenarios="1" selectLockedCells="1"/>
  <mergeCells count="227">
    <mergeCell ref="AB2:AD2"/>
    <mergeCell ref="AE2:AL2"/>
    <mergeCell ref="B3:AL3"/>
    <mergeCell ref="A4:A6"/>
    <mergeCell ref="B4:E4"/>
    <mergeCell ref="F4:G4"/>
    <mergeCell ref="H4:I4"/>
    <mergeCell ref="J4:K4"/>
    <mergeCell ref="L4:M4"/>
    <mergeCell ref="A2:B2"/>
    <mergeCell ref="C2:P2"/>
    <mergeCell ref="R2:Z2"/>
    <mergeCell ref="AC4:AE4"/>
    <mergeCell ref="AF4:AH4"/>
    <mergeCell ref="AI4:AJ4"/>
    <mergeCell ref="AK4:AL4"/>
    <mergeCell ref="AF5:AG5"/>
    <mergeCell ref="AF6:AG6"/>
    <mergeCell ref="N4:P4"/>
    <mergeCell ref="Q4:S4"/>
    <mergeCell ref="T4:U4"/>
    <mergeCell ref="V4:X4"/>
    <mergeCell ref="Y4:Z4"/>
    <mergeCell ref="AA4:AB4"/>
    <mergeCell ref="AF7:AH7"/>
    <mergeCell ref="AK7:AL7"/>
    <mergeCell ref="F8:G8"/>
    <mergeCell ref="N8:O8"/>
    <mergeCell ref="T8:U8"/>
    <mergeCell ref="Y8:Z8"/>
    <mergeCell ref="AA8:AB8"/>
    <mergeCell ref="AF8:AG8"/>
    <mergeCell ref="AK8:AL8"/>
    <mergeCell ref="F7:G7"/>
    <mergeCell ref="N7:P7"/>
    <mergeCell ref="T7:U7"/>
    <mergeCell ref="Y7:Z7"/>
    <mergeCell ref="AA7:AB7"/>
    <mergeCell ref="AC7:AD7"/>
    <mergeCell ref="AK9:AL9"/>
    <mergeCell ref="F10:G10"/>
    <mergeCell ref="N10:O10"/>
    <mergeCell ref="T10:U10"/>
    <mergeCell ref="Y10:Z10"/>
    <mergeCell ref="AA10:AB10"/>
    <mergeCell ref="AF10:AG10"/>
    <mergeCell ref="AK10:AL10"/>
    <mergeCell ref="F9:G9"/>
    <mergeCell ref="N9:O9"/>
    <mergeCell ref="T9:U9"/>
    <mergeCell ref="Y9:Z9"/>
    <mergeCell ref="AA9:AB9"/>
    <mergeCell ref="AF9:AG9"/>
    <mergeCell ref="AK11:AL11"/>
    <mergeCell ref="F12:G12"/>
    <mergeCell ref="N12:O12"/>
    <mergeCell ref="T12:U12"/>
    <mergeCell ref="Y12:Z12"/>
    <mergeCell ref="AA12:AB12"/>
    <mergeCell ref="AF12:AG12"/>
    <mergeCell ref="AK12:AL12"/>
    <mergeCell ref="F11:G11"/>
    <mergeCell ref="N11:O11"/>
    <mergeCell ref="T11:U11"/>
    <mergeCell ref="Y11:Z11"/>
    <mergeCell ref="AA11:AB11"/>
    <mergeCell ref="AF11:AG11"/>
    <mergeCell ref="AK13:AL13"/>
    <mergeCell ref="B15:AM15"/>
    <mergeCell ref="A16:A18"/>
    <mergeCell ref="B16:C16"/>
    <mergeCell ref="D16:E16"/>
    <mergeCell ref="F16:G16"/>
    <mergeCell ref="H16:I16"/>
    <mergeCell ref="J16:K16"/>
    <mergeCell ref="L16:M16"/>
    <mergeCell ref="N16:O16"/>
    <mergeCell ref="F13:G13"/>
    <mergeCell ref="N13:O13"/>
    <mergeCell ref="T13:U13"/>
    <mergeCell ref="Y13:Z13"/>
    <mergeCell ref="AA13:AB13"/>
    <mergeCell ref="AF13:AG13"/>
    <mergeCell ref="AC16:AD16"/>
    <mergeCell ref="AE16:AG16"/>
    <mergeCell ref="AH16:AI16"/>
    <mergeCell ref="AJ16:AK16"/>
    <mergeCell ref="AL16:AM16"/>
    <mergeCell ref="Y16:Z16"/>
    <mergeCell ref="AA16:AB16"/>
    <mergeCell ref="B19:C19"/>
    <mergeCell ref="D19:E19"/>
    <mergeCell ref="H19:I19"/>
    <mergeCell ref="J19:K19"/>
    <mergeCell ref="L19:M19"/>
    <mergeCell ref="P16:Q16"/>
    <mergeCell ref="R16:T16"/>
    <mergeCell ref="U16:V16"/>
    <mergeCell ref="W16:X16"/>
    <mergeCell ref="AA19:AB19"/>
    <mergeCell ref="AC19:AD19"/>
    <mergeCell ref="AE19:AG19"/>
    <mergeCell ref="AH19:AI19"/>
    <mergeCell ref="AJ19:AK19"/>
    <mergeCell ref="AL19:AM19"/>
    <mergeCell ref="N19:O19"/>
    <mergeCell ref="P19:Q19"/>
    <mergeCell ref="R19:S19"/>
    <mergeCell ref="U19:V19"/>
    <mergeCell ref="W19:X19"/>
    <mergeCell ref="Y19:Z19"/>
    <mergeCell ref="AL21:AM21"/>
    <mergeCell ref="AJ20:AK20"/>
    <mergeCell ref="AL20:AM20"/>
    <mergeCell ref="B21:C21"/>
    <mergeCell ref="D21:E21"/>
    <mergeCell ref="H21:I21"/>
    <mergeCell ref="J21:K21"/>
    <mergeCell ref="L21:M21"/>
    <mergeCell ref="N21:O21"/>
    <mergeCell ref="R21:S21"/>
    <mergeCell ref="U21:V21"/>
    <mergeCell ref="R20:S20"/>
    <mergeCell ref="U20:V20"/>
    <mergeCell ref="Y20:Z20"/>
    <mergeCell ref="AA20:AB20"/>
    <mergeCell ref="AE20:AG20"/>
    <mergeCell ref="AH20:AI20"/>
    <mergeCell ref="B20:C20"/>
    <mergeCell ref="D20:E20"/>
    <mergeCell ref="H20:I20"/>
    <mergeCell ref="J20:K20"/>
    <mergeCell ref="L20:M20"/>
    <mergeCell ref="N20:O20"/>
    <mergeCell ref="H22:I22"/>
    <mergeCell ref="J22:K22"/>
    <mergeCell ref="L22:M22"/>
    <mergeCell ref="N22:O22"/>
    <mergeCell ref="Y21:Z21"/>
    <mergeCell ref="AA21:AB21"/>
    <mergeCell ref="AE21:AG21"/>
    <mergeCell ref="AH21:AI21"/>
    <mergeCell ref="AJ21:AK21"/>
    <mergeCell ref="Y23:Z23"/>
    <mergeCell ref="AA23:AB23"/>
    <mergeCell ref="AE23:AG23"/>
    <mergeCell ref="AH23:AI23"/>
    <mergeCell ref="AJ23:AK23"/>
    <mergeCell ref="AL23:AM23"/>
    <mergeCell ref="AJ22:AK22"/>
    <mergeCell ref="AL22:AM22"/>
    <mergeCell ref="B23:C23"/>
    <mergeCell ref="D23:E23"/>
    <mergeCell ref="H23:I23"/>
    <mergeCell ref="J23:K23"/>
    <mergeCell ref="L23:M23"/>
    <mergeCell ref="N23:O23"/>
    <mergeCell ref="R23:S23"/>
    <mergeCell ref="U23:V23"/>
    <mergeCell ref="R22:S22"/>
    <mergeCell ref="U22:V22"/>
    <mergeCell ref="Y22:Z22"/>
    <mergeCell ref="AA22:AB22"/>
    <mergeCell ref="AE22:AG22"/>
    <mergeCell ref="AH22:AI22"/>
    <mergeCell ref="B22:C22"/>
    <mergeCell ref="D22:E22"/>
    <mergeCell ref="AJ24:AK24"/>
    <mergeCell ref="AL24:AM24"/>
    <mergeCell ref="B25:C25"/>
    <mergeCell ref="D25:E25"/>
    <mergeCell ref="H25:I25"/>
    <mergeCell ref="J25:K25"/>
    <mergeCell ref="L25:M25"/>
    <mergeCell ref="N25:O25"/>
    <mergeCell ref="R25:S25"/>
    <mergeCell ref="U25:V25"/>
    <mergeCell ref="R24:S24"/>
    <mergeCell ref="U24:V24"/>
    <mergeCell ref="Y24:Z24"/>
    <mergeCell ref="AA24:AB24"/>
    <mergeCell ref="AE24:AG24"/>
    <mergeCell ref="AH24:AI24"/>
    <mergeCell ref="B24:C24"/>
    <mergeCell ref="D24:E24"/>
    <mergeCell ref="H24:I24"/>
    <mergeCell ref="J24:K24"/>
    <mergeCell ref="L24:M24"/>
    <mergeCell ref="N24:O24"/>
    <mergeCell ref="A27:N27"/>
    <mergeCell ref="P27:U27"/>
    <mergeCell ref="V27:AM27"/>
    <mergeCell ref="C28:E28"/>
    <mergeCell ref="F28:H28"/>
    <mergeCell ref="I28:K28"/>
    <mergeCell ref="L28:N28"/>
    <mergeCell ref="P28:AM28"/>
    <mergeCell ref="Y25:Z25"/>
    <mergeCell ref="AA25:AB25"/>
    <mergeCell ref="AE25:AG25"/>
    <mergeCell ref="AH25:AI25"/>
    <mergeCell ref="AJ25:AK25"/>
    <mergeCell ref="AL25:AM25"/>
    <mergeCell ref="A29:B29"/>
    <mergeCell ref="C29:E29"/>
    <mergeCell ref="F29:H29"/>
    <mergeCell ref="I29:K29"/>
    <mergeCell ref="L29:N29"/>
    <mergeCell ref="P29:AM33"/>
    <mergeCell ref="A30:B30"/>
    <mergeCell ref="C30:E30"/>
    <mergeCell ref="F30:H30"/>
    <mergeCell ref="I30:K30"/>
    <mergeCell ref="A32:B32"/>
    <mergeCell ref="C32:E32"/>
    <mergeCell ref="F32:H32"/>
    <mergeCell ref="I32:K32"/>
    <mergeCell ref="L32:N32"/>
    <mergeCell ref="A33:B33"/>
    <mergeCell ref="F33:H33"/>
    <mergeCell ref="I33:K33"/>
    <mergeCell ref="L30:N30"/>
    <mergeCell ref="A31:B31"/>
    <mergeCell ref="C31:E31"/>
    <mergeCell ref="F31:H31"/>
    <mergeCell ref="I31:K31"/>
    <mergeCell ref="L31:N31"/>
  </mergeCells>
  <conditionalFormatting sqref="F29:H32">
    <cfRule type="cellIs" dxfId="11" priority="11" stopIfTrue="1" operator="greaterThan">
      <formula>20</formula>
    </cfRule>
    <cfRule type="cellIs" dxfId="10" priority="12" stopIfTrue="1" operator="lessThan">
      <formula>21</formula>
    </cfRule>
  </conditionalFormatting>
  <conditionalFormatting sqref="I29:K32">
    <cfRule type="cellIs" dxfId="9" priority="1" stopIfTrue="1" operator="greaterThan">
      <formula>72</formula>
    </cfRule>
    <cfRule type="cellIs" dxfId="8" priority="2" stopIfTrue="1" operator="lessThan">
      <formula>72.1</formula>
    </cfRule>
  </conditionalFormatting>
  <conditionalFormatting sqref="AA2">
    <cfRule type="cellIs" dxfId="7" priority="9" stopIfTrue="1" operator="lessThan">
      <formula>1</formula>
    </cfRule>
    <cfRule type="cellIs" dxfId="6" priority="10" stopIfTrue="1" operator="between">
      <formula>1</formula>
      <formula>8</formula>
    </cfRule>
  </conditionalFormatting>
  <dataValidations count="1">
    <dataValidation type="list" allowBlank="1" showErrorMessage="1" promptTitle="Wert für Stunden eintragen:" prompt="1_x000a_2_x000a_3_x000a_8" sqref="AA2" xr:uid="{00000000-0002-0000-0300-000000000000}">
      <formula1>"1,2,3,8"</formula1>
    </dataValidation>
  </dataValidations>
  <printOptions horizontalCentered="1"/>
  <pageMargins left="0.31496062992125984" right="0.31496062992125984" top="0.31496062992125984" bottom="0.19685039370078741" header="0.19685039370078741" footer="0.19685039370078741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2:AM45"/>
  <sheetViews>
    <sheetView showGridLines="0" showRowColHeaders="0" tabSelected="1" zoomScale="120" zoomScaleNormal="120" zoomScalePageLayoutView="90" workbookViewId="0">
      <selection activeCell="C2" sqref="C2:P2"/>
    </sheetView>
  </sheetViews>
  <sheetFormatPr defaultColWidth="11.42578125" defaultRowHeight="12.75" x14ac:dyDescent="0.2"/>
  <cols>
    <col min="1" max="1" width="7.42578125" style="2" customWidth="1"/>
    <col min="2" max="7" width="3.5703125" customWidth="1"/>
    <col min="8" max="9" width="4" customWidth="1"/>
    <col min="10" max="14" width="3.5703125" customWidth="1"/>
    <col min="15" max="15" width="1.7109375" customWidth="1"/>
    <col min="16" max="24" width="3.5703125" customWidth="1"/>
    <col min="25" max="28" width="3.28515625" customWidth="1"/>
    <col min="29" max="31" width="3.5703125" customWidth="1"/>
    <col min="32" max="32" width="4" customWidth="1"/>
    <col min="33" max="33" width="1" hidden="1" customWidth="1"/>
    <col min="34" max="34" width="4" customWidth="1"/>
    <col min="35" max="39" width="3.5703125" customWidth="1"/>
  </cols>
  <sheetData>
    <row r="2" spans="1:38" ht="12" customHeight="1" x14ac:dyDescent="0.2">
      <c r="A2" s="120" t="str">
        <f>VLOOKUP("Projekt:",übersetzen,code,FALSE)</f>
        <v>Project:</v>
      </c>
      <c r="B2" s="155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34" t="s">
        <v>2</v>
      </c>
      <c r="R2" s="157" t="str">
        <f>VLOOKUP("Dauer",übersetzen,code,FALSE)</f>
        <v>Choose operation duration (h):</v>
      </c>
      <c r="S2" s="155"/>
      <c r="T2" s="155"/>
      <c r="U2" s="155"/>
      <c r="V2" s="155"/>
      <c r="W2" s="155"/>
      <c r="X2" s="155"/>
      <c r="Y2" s="155"/>
      <c r="Z2" s="155"/>
      <c r="AA2" s="35"/>
      <c r="AB2" s="120" t="str">
        <f>VLOOKUP("Datum",übersetzen,code,FALSE)</f>
        <v>Date:</v>
      </c>
      <c r="AC2" s="158"/>
      <c r="AD2" s="158"/>
      <c r="AE2" s="166"/>
      <c r="AF2" s="166"/>
      <c r="AG2" s="166"/>
      <c r="AH2" s="166"/>
      <c r="AI2" s="166"/>
      <c r="AJ2" s="166"/>
      <c r="AK2" s="166"/>
      <c r="AL2" s="167"/>
    </row>
    <row r="3" spans="1:38" ht="12" customHeight="1" x14ac:dyDescent="0.2">
      <c r="A3" s="37" t="s">
        <v>3</v>
      </c>
      <c r="B3" s="120" t="str">
        <f>VLOOKUP("Typ",übersetzen,code,FALSE)</f>
        <v>Choose type and number of luminaires for each circuit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21"/>
    </row>
    <row r="4" spans="1:38" s="2" customFormat="1" ht="11.25" x14ac:dyDescent="0.2">
      <c r="A4" s="146" t="str">
        <f>VLOOKUP("Leuchten",übersetzen,code,FALSE)</f>
        <v>luminaires</v>
      </c>
      <c r="B4" s="144" t="s">
        <v>4</v>
      </c>
      <c r="C4" s="149"/>
      <c r="D4" s="149"/>
      <c r="E4" s="145"/>
      <c r="F4" s="144" t="s">
        <v>4</v>
      </c>
      <c r="G4" s="149"/>
      <c r="H4" s="144" t="s">
        <v>5</v>
      </c>
      <c r="I4" s="149"/>
      <c r="J4" s="144" t="s">
        <v>6</v>
      </c>
      <c r="K4" s="145"/>
      <c r="L4" s="144" t="s">
        <v>7</v>
      </c>
      <c r="M4" s="145"/>
      <c r="N4" s="144" t="s">
        <v>8</v>
      </c>
      <c r="O4" s="149"/>
      <c r="P4" s="145"/>
      <c r="Q4" s="144" t="s">
        <v>9</v>
      </c>
      <c r="R4" s="149"/>
      <c r="S4" s="145"/>
      <c r="T4" s="144" t="s">
        <v>9</v>
      </c>
      <c r="U4" s="145"/>
      <c r="V4" s="144" t="s">
        <v>10</v>
      </c>
      <c r="W4" s="149"/>
      <c r="X4" s="145"/>
      <c r="Y4" s="144" t="s">
        <v>10</v>
      </c>
      <c r="Z4" s="145"/>
      <c r="AA4" s="144" t="s">
        <v>11</v>
      </c>
      <c r="AB4" s="145"/>
      <c r="AC4" s="144" t="s">
        <v>12</v>
      </c>
      <c r="AD4" s="149"/>
      <c r="AE4" s="149"/>
      <c r="AF4" s="144" t="s">
        <v>13</v>
      </c>
      <c r="AG4" s="149"/>
      <c r="AH4" s="145"/>
      <c r="AI4" s="144" t="s">
        <v>14</v>
      </c>
      <c r="AJ4" s="145"/>
      <c r="AK4" s="144" t="s">
        <v>15</v>
      </c>
      <c r="AL4" s="145"/>
    </row>
    <row r="5" spans="1:38" x14ac:dyDescent="0.2">
      <c r="A5" s="147"/>
      <c r="B5" s="38"/>
      <c r="C5" s="36"/>
      <c r="D5" s="36"/>
      <c r="E5" s="39"/>
      <c r="F5" s="38"/>
      <c r="G5" s="36"/>
      <c r="H5" s="38"/>
      <c r="I5" s="36"/>
      <c r="J5" s="38"/>
      <c r="K5" s="39"/>
      <c r="L5" s="38"/>
      <c r="M5" s="39"/>
      <c r="N5" s="38"/>
      <c r="O5" s="36"/>
      <c r="P5" s="39"/>
      <c r="Q5" s="38"/>
      <c r="R5" s="36"/>
      <c r="S5" s="39"/>
      <c r="T5" s="38"/>
      <c r="U5" s="39"/>
      <c r="V5" s="38"/>
      <c r="W5" s="36"/>
      <c r="X5" s="39"/>
      <c r="Y5" s="38"/>
      <c r="Z5" s="39"/>
      <c r="AA5" s="38"/>
      <c r="AB5" s="39"/>
      <c r="AC5" s="38"/>
      <c r="AD5" s="36"/>
      <c r="AE5" s="39"/>
      <c r="AF5" s="160"/>
      <c r="AG5" s="161"/>
      <c r="AH5" s="39"/>
      <c r="AI5" s="78"/>
      <c r="AJ5" s="79"/>
      <c r="AK5" s="82"/>
      <c r="AL5" s="79"/>
    </row>
    <row r="6" spans="1:38" ht="6.75" customHeight="1" x14ac:dyDescent="0.2">
      <c r="A6" s="148"/>
      <c r="B6" s="38"/>
      <c r="C6" s="36"/>
      <c r="D6" s="36"/>
      <c r="E6" s="39"/>
      <c r="F6" s="40"/>
      <c r="G6" s="41"/>
      <c r="H6" s="40"/>
      <c r="I6" s="41"/>
      <c r="J6" s="40"/>
      <c r="K6" s="42"/>
      <c r="L6" s="40"/>
      <c r="M6" s="42"/>
      <c r="N6" s="40"/>
      <c r="O6" s="41"/>
      <c r="P6" s="42"/>
      <c r="Q6" s="40"/>
      <c r="R6" s="41"/>
      <c r="S6" s="42"/>
      <c r="T6" s="40"/>
      <c r="U6" s="42"/>
      <c r="V6" s="40"/>
      <c r="W6" s="41"/>
      <c r="X6" s="42"/>
      <c r="Y6" s="40"/>
      <c r="Z6" s="42"/>
      <c r="AA6" s="40"/>
      <c r="AB6" s="42"/>
      <c r="AC6" s="40"/>
      <c r="AD6" s="41"/>
      <c r="AE6" s="42"/>
      <c r="AF6" s="162"/>
      <c r="AG6" s="163"/>
      <c r="AH6" s="42"/>
      <c r="AI6" s="80"/>
      <c r="AJ6" s="81"/>
      <c r="AK6" s="83"/>
      <c r="AL6" s="81"/>
    </row>
    <row r="7" spans="1:38" ht="12" customHeight="1" x14ac:dyDescent="0.2">
      <c r="A7" s="43" t="str">
        <f>VLOOKUP("EW",übersetzen,code,FALSE)</f>
        <v>DV:</v>
      </c>
      <c r="B7" s="44" t="s">
        <v>16</v>
      </c>
      <c r="C7" s="44" t="s">
        <v>17</v>
      </c>
      <c r="D7" s="44" t="s">
        <v>16</v>
      </c>
      <c r="E7" s="44" t="s">
        <v>17</v>
      </c>
      <c r="F7" s="101" t="s">
        <v>18</v>
      </c>
      <c r="G7" s="103"/>
      <c r="H7" s="73" t="s">
        <v>16</v>
      </c>
      <c r="I7" s="73" t="s">
        <v>17</v>
      </c>
      <c r="J7" s="73" t="s">
        <v>19</v>
      </c>
      <c r="K7" s="73" t="s">
        <v>17</v>
      </c>
      <c r="L7" s="73" t="s">
        <v>20</v>
      </c>
      <c r="M7" s="73" t="s">
        <v>17</v>
      </c>
      <c r="N7" s="101" t="s">
        <v>21</v>
      </c>
      <c r="O7" s="102"/>
      <c r="P7" s="103"/>
      <c r="Q7" s="73" t="s">
        <v>19</v>
      </c>
      <c r="R7" s="73" t="s">
        <v>17</v>
      </c>
      <c r="S7" s="73" t="s">
        <v>22</v>
      </c>
      <c r="T7" s="101" t="s">
        <v>18</v>
      </c>
      <c r="U7" s="103"/>
      <c r="V7" s="73" t="s">
        <v>23</v>
      </c>
      <c r="W7" s="73" t="s">
        <v>24</v>
      </c>
      <c r="X7" s="73" t="s">
        <v>25</v>
      </c>
      <c r="Y7" s="101" t="s">
        <v>18</v>
      </c>
      <c r="Z7" s="103"/>
      <c r="AA7" s="101" t="s">
        <v>26</v>
      </c>
      <c r="AB7" s="103"/>
      <c r="AC7" s="101" t="str">
        <f>VLOOKUP("bs",übersetzen,code,FALSE)</f>
        <v>BS/SE</v>
      </c>
      <c r="AD7" s="103"/>
      <c r="AE7" s="45" t="str">
        <f>VLOOKUP("ds",übersetzen,code,FALSE)</f>
        <v>DS/SA</v>
      </c>
      <c r="AF7" s="101" t="s">
        <v>18</v>
      </c>
      <c r="AG7" s="102"/>
      <c r="AH7" s="103"/>
      <c r="AI7" s="44" t="s">
        <v>16</v>
      </c>
      <c r="AJ7" s="44" t="s">
        <v>17</v>
      </c>
      <c r="AK7" s="137" t="s">
        <v>18</v>
      </c>
      <c r="AL7" s="137"/>
    </row>
    <row r="8" spans="1:38" s="1" customFormat="1" ht="12" customHeight="1" x14ac:dyDescent="0.2">
      <c r="A8" s="43" t="s">
        <v>27</v>
      </c>
      <c r="B8" s="46">
        <v>1.7</v>
      </c>
      <c r="C8" s="46">
        <v>2.2000000000000002</v>
      </c>
      <c r="D8" s="46">
        <v>2.9</v>
      </c>
      <c r="E8" s="46">
        <v>4.3</v>
      </c>
      <c r="F8" s="104">
        <v>3.8</v>
      </c>
      <c r="G8" s="105"/>
      <c r="H8" s="46">
        <v>2.9</v>
      </c>
      <c r="I8" s="46">
        <v>4.3</v>
      </c>
      <c r="J8" s="46">
        <v>2.9</v>
      </c>
      <c r="K8" s="46">
        <v>2.9</v>
      </c>
      <c r="L8" s="46">
        <v>2.2000000000000002</v>
      </c>
      <c r="M8" s="46">
        <v>4.3</v>
      </c>
      <c r="N8" s="104">
        <v>3.9</v>
      </c>
      <c r="O8" s="105"/>
      <c r="P8" s="46">
        <v>4.3</v>
      </c>
      <c r="Q8" s="46">
        <v>2.2000000000000002</v>
      </c>
      <c r="R8" s="46">
        <v>2.9</v>
      </c>
      <c r="S8" s="46">
        <v>4.3</v>
      </c>
      <c r="T8" s="104">
        <v>3.8</v>
      </c>
      <c r="U8" s="105"/>
      <c r="V8" s="46">
        <v>2.2000000000000002</v>
      </c>
      <c r="W8" s="46">
        <v>4.3</v>
      </c>
      <c r="X8" s="46">
        <v>4.3</v>
      </c>
      <c r="Y8" s="104">
        <v>3.8</v>
      </c>
      <c r="Z8" s="105"/>
      <c r="AA8" s="104">
        <v>4.3</v>
      </c>
      <c r="AB8" s="105"/>
      <c r="AC8" s="47">
        <v>8</v>
      </c>
      <c r="AD8" s="67">
        <v>16</v>
      </c>
      <c r="AE8" s="48">
        <v>4.3</v>
      </c>
      <c r="AF8" s="164">
        <v>8</v>
      </c>
      <c r="AG8" s="165"/>
      <c r="AH8" s="67">
        <v>16</v>
      </c>
      <c r="AI8" s="46">
        <v>2.5</v>
      </c>
      <c r="AJ8" s="46">
        <v>3.7</v>
      </c>
      <c r="AK8" s="172">
        <v>3.8</v>
      </c>
      <c r="AL8" s="172"/>
    </row>
    <row r="9" spans="1:38" ht="12" customHeight="1" x14ac:dyDescent="0.2">
      <c r="A9" s="43" t="str">
        <f>VLOOKUP("K1",übersetzen,code,FALSE)</f>
        <v>circuit 1:</v>
      </c>
      <c r="B9" s="69"/>
      <c r="C9" s="69"/>
      <c r="D9" s="69"/>
      <c r="E9" s="69"/>
      <c r="F9" s="106"/>
      <c r="G9" s="107"/>
      <c r="H9" s="69"/>
      <c r="I9" s="69"/>
      <c r="J9" s="69"/>
      <c r="K9" s="69"/>
      <c r="L9" s="69"/>
      <c r="M9" s="69"/>
      <c r="N9" s="106"/>
      <c r="O9" s="107"/>
      <c r="P9" s="69"/>
      <c r="Q9" s="69"/>
      <c r="R9" s="69"/>
      <c r="S9" s="69"/>
      <c r="T9" s="106"/>
      <c r="U9" s="107"/>
      <c r="V9" s="69"/>
      <c r="W9" s="69"/>
      <c r="X9" s="69"/>
      <c r="Y9" s="106"/>
      <c r="Z9" s="107"/>
      <c r="AA9" s="129"/>
      <c r="AB9" s="129"/>
      <c r="AC9" s="70"/>
      <c r="AD9" s="70"/>
      <c r="AE9" s="70"/>
      <c r="AF9" s="139"/>
      <c r="AG9" s="140"/>
      <c r="AH9" s="70"/>
      <c r="AI9" s="70"/>
      <c r="AJ9" s="70"/>
      <c r="AK9" s="130"/>
      <c r="AL9" s="130"/>
    </row>
    <row r="10" spans="1:38" ht="12" customHeight="1" x14ac:dyDescent="0.2">
      <c r="A10" s="43" t="str">
        <f>VLOOKUP("K2",übersetzen,code,FALSE)</f>
        <v>circuit 2:</v>
      </c>
      <c r="B10" s="69"/>
      <c r="C10" s="69"/>
      <c r="D10" s="69"/>
      <c r="E10" s="69"/>
      <c r="F10" s="106"/>
      <c r="G10" s="107"/>
      <c r="H10" s="69"/>
      <c r="I10" s="69"/>
      <c r="J10" s="69"/>
      <c r="K10" s="69"/>
      <c r="L10" s="69"/>
      <c r="M10" s="69"/>
      <c r="N10" s="106"/>
      <c r="O10" s="107"/>
      <c r="P10" s="69"/>
      <c r="Q10" s="69"/>
      <c r="R10" s="69"/>
      <c r="S10" s="69"/>
      <c r="T10" s="106"/>
      <c r="U10" s="107"/>
      <c r="V10" s="69"/>
      <c r="W10" s="69"/>
      <c r="X10" s="69"/>
      <c r="Y10" s="106"/>
      <c r="Z10" s="107"/>
      <c r="AA10" s="129"/>
      <c r="AB10" s="129"/>
      <c r="AC10" s="70"/>
      <c r="AD10" s="70"/>
      <c r="AE10" s="70"/>
      <c r="AF10" s="130"/>
      <c r="AG10" s="130"/>
      <c r="AH10" s="70"/>
      <c r="AI10" s="70"/>
      <c r="AJ10" s="70"/>
      <c r="AK10" s="130"/>
      <c r="AL10" s="130"/>
    </row>
    <row r="11" spans="1:38" ht="12" customHeight="1" x14ac:dyDescent="0.2">
      <c r="A11" s="43" t="str">
        <f>VLOOKUP("K3",übersetzen,code,FALSE)</f>
        <v>circuit 3:</v>
      </c>
      <c r="B11" s="69"/>
      <c r="C11" s="69"/>
      <c r="D11" s="69"/>
      <c r="E11" s="69"/>
      <c r="F11" s="106"/>
      <c r="G11" s="107"/>
      <c r="H11" s="69"/>
      <c r="I11" s="69"/>
      <c r="J11" s="69"/>
      <c r="K11" s="69"/>
      <c r="L11" s="69"/>
      <c r="M11" s="69"/>
      <c r="N11" s="106"/>
      <c r="O11" s="107"/>
      <c r="P11" s="69"/>
      <c r="Q11" s="69"/>
      <c r="R11" s="69"/>
      <c r="S11" s="69"/>
      <c r="T11" s="106"/>
      <c r="U11" s="107"/>
      <c r="V11" s="69"/>
      <c r="W11" s="69"/>
      <c r="X11" s="69"/>
      <c r="Y11" s="106"/>
      <c r="Z11" s="107"/>
      <c r="AA11" s="129"/>
      <c r="AB11" s="129"/>
      <c r="AC11" s="70"/>
      <c r="AD11" s="70"/>
      <c r="AE11" s="70"/>
      <c r="AF11" s="130"/>
      <c r="AG11" s="130"/>
      <c r="AH11" s="70"/>
      <c r="AI11" s="70"/>
      <c r="AJ11" s="70"/>
      <c r="AK11" s="130"/>
      <c r="AL11" s="130"/>
    </row>
    <row r="12" spans="1:38" ht="12" customHeight="1" x14ac:dyDescent="0.2">
      <c r="A12" s="43" t="str">
        <f>VLOOKUP("K4",übersetzen,code,FALSE)</f>
        <v>circuit 4:</v>
      </c>
      <c r="B12" s="69"/>
      <c r="C12" s="69"/>
      <c r="D12" s="69"/>
      <c r="E12" s="69"/>
      <c r="F12" s="106"/>
      <c r="G12" s="107"/>
      <c r="H12" s="69"/>
      <c r="I12" s="69"/>
      <c r="J12" s="69"/>
      <c r="K12" s="69"/>
      <c r="L12" s="69"/>
      <c r="M12" s="69"/>
      <c r="N12" s="106"/>
      <c r="O12" s="107"/>
      <c r="P12" s="69"/>
      <c r="Q12" s="69"/>
      <c r="R12" s="69"/>
      <c r="S12" s="69"/>
      <c r="T12" s="106"/>
      <c r="U12" s="107"/>
      <c r="V12" s="69"/>
      <c r="W12" s="69"/>
      <c r="X12" s="69"/>
      <c r="Y12" s="106"/>
      <c r="Z12" s="107"/>
      <c r="AA12" s="129"/>
      <c r="AB12" s="129"/>
      <c r="AC12" s="70"/>
      <c r="AD12" s="70"/>
      <c r="AE12" s="70"/>
      <c r="AF12" s="130"/>
      <c r="AG12" s="130"/>
      <c r="AH12" s="70"/>
      <c r="AI12" s="70"/>
      <c r="AJ12" s="70"/>
      <c r="AK12" s="130"/>
      <c r="AL12" s="130"/>
    </row>
    <row r="13" spans="1:38" ht="12" customHeight="1" x14ac:dyDescent="0.2">
      <c r="A13" s="43" t="str">
        <f>VLOOKUP("K5",übersetzen,code,FALSE)</f>
        <v>circuit 5:</v>
      </c>
      <c r="B13" s="69"/>
      <c r="C13" s="69"/>
      <c r="D13" s="69"/>
      <c r="E13" s="69"/>
      <c r="F13" s="106"/>
      <c r="G13" s="107"/>
      <c r="H13" s="69"/>
      <c r="I13" s="69"/>
      <c r="J13" s="69"/>
      <c r="K13" s="69"/>
      <c r="L13" s="69"/>
      <c r="M13" s="69"/>
      <c r="N13" s="106"/>
      <c r="O13" s="107"/>
      <c r="P13" s="69"/>
      <c r="Q13" s="69"/>
      <c r="R13" s="69"/>
      <c r="S13" s="69"/>
      <c r="T13" s="106"/>
      <c r="U13" s="107"/>
      <c r="V13" s="69"/>
      <c r="W13" s="69"/>
      <c r="X13" s="69"/>
      <c r="Y13" s="106"/>
      <c r="Z13" s="107"/>
      <c r="AA13" s="106"/>
      <c r="AB13" s="107"/>
      <c r="AC13" s="70"/>
      <c r="AD13" s="70"/>
      <c r="AE13" s="70"/>
      <c r="AF13" s="139"/>
      <c r="AG13" s="140"/>
      <c r="AH13" s="70"/>
      <c r="AI13" s="70"/>
      <c r="AJ13" s="70"/>
      <c r="AK13" s="130"/>
      <c r="AL13" s="130"/>
    </row>
    <row r="14" spans="1:38" ht="12" customHeight="1" x14ac:dyDescent="0.2">
      <c r="A14" s="43" t="str">
        <f>VLOOKUP("K6",übersetzen,code,FALSE)</f>
        <v>circuit 6:</v>
      </c>
      <c r="B14" s="69"/>
      <c r="C14" s="69"/>
      <c r="D14" s="69"/>
      <c r="E14" s="69"/>
      <c r="F14" s="106"/>
      <c r="G14" s="107"/>
      <c r="H14" s="69"/>
      <c r="I14" s="69"/>
      <c r="J14" s="69"/>
      <c r="K14" s="69"/>
      <c r="L14" s="69"/>
      <c r="M14" s="69"/>
      <c r="N14" s="106"/>
      <c r="O14" s="107"/>
      <c r="P14" s="69"/>
      <c r="Q14" s="69"/>
      <c r="R14" s="69"/>
      <c r="S14" s="69"/>
      <c r="T14" s="106"/>
      <c r="U14" s="107"/>
      <c r="V14" s="69"/>
      <c r="W14" s="69"/>
      <c r="X14" s="69"/>
      <c r="Y14" s="106"/>
      <c r="Z14" s="107"/>
      <c r="AA14" s="106"/>
      <c r="AB14" s="107"/>
      <c r="AC14" s="70"/>
      <c r="AD14" s="70"/>
      <c r="AE14" s="70"/>
      <c r="AF14" s="139"/>
      <c r="AG14" s="140"/>
      <c r="AH14" s="70"/>
      <c r="AI14" s="70"/>
      <c r="AJ14" s="70"/>
      <c r="AK14" s="130"/>
      <c r="AL14" s="130"/>
    </row>
    <row r="15" spans="1:38" ht="12" customHeight="1" x14ac:dyDescent="0.2">
      <c r="A15" s="43" t="str">
        <f>VLOOKUP("K7",übersetzen,code,FALSE)</f>
        <v>circuit 7:</v>
      </c>
      <c r="B15" s="69"/>
      <c r="C15" s="69"/>
      <c r="D15" s="69"/>
      <c r="E15" s="69"/>
      <c r="F15" s="106"/>
      <c r="G15" s="107"/>
      <c r="H15" s="69"/>
      <c r="I15" s="69"/>
      <c r="J15" s="69"/>
      <c r="K15" s="69"/>
      <c r="L15" s="69"/>
      <c r="M15" s="69"/>
      <c r="N15" s="106"/>
      <c r="O15" s="107"/>
      <c r="P15" s="69"/>
      <c r="Q15" s="69"/>
      <c r="R15" s="69"/>
      <c r="S15" s="69"/>
      <c r="T15" s="106"/>
      <c r="U15" s="107"/>
      <c r="V15" s="69"/>
      <c r="W15" s="69"/>
      <c r="X15" s="69"/>
      <c r="Y15" s="106"/>
      <c r="Z15" s="107"/>
      <c r="AA15" s="106"/>
      <c r="AB15" s="107"/>
      <c r="AC15" s="70"/>
      <c r="AD15" s="70"/>
      <c r="AE15" s="70"/>
      <c r="AF15" s="139"/>
      <c r="AG15" s="140"/>
      <c r="AH15" s="70"/>
      <c r="AI15" s="70"/>
      <c r="AJ15" s="70"/>
      <c r="AK15" s="130"/>
      <c r="AL15" s="130"/>
    </row>
    <row r="16" spans="1:38" ht="12" customHeight="1" x14ac:dyDescent="0.2">
      <c r="A16" s="43" t="str">
        <f>VLOOKUP("K8",übersetzen,code,FALSE)</f>
        <v>circuit 8:</v>
      </c>
      <c r="B16" s="69"/>
      <c r="C16" s="69"/>
      <c r="D16" s="69"/>
      <c r="E16" s="69"/>
      <c r="F16" s="106"/>
      <c r="G16" s="107"/>
      <c r="H16" s="69"/>
      <c r="I16" s="69"/>
      <c r="J16" s="69"/>
      <c r="K16" s="69"/>
      <c r="L16" s="69"/>
      <c r="M16" s="69"/>
      <c r="N16" s="106"/>
      <c r="O16" s="107"/>
      <c r="P16" s="69"/>
      <c r="Q16" s="69"/>
      <c r="R16" s="69"/>
      <c r="S16" s="69"/>
      <c r="T16" s="106"/>
      <c r="U16" s="107"/>
      <c r="V16" s="69"/>
      <c r="W16" s="69"/>
      <c r="X16" s="69"/>
      <c r="Y16" s="106"/>
      <c r="Z16" s="107"/>
      <c r="AA16" s="106"/>
      <c r="AB16" s="107"/>
      <c r="AC16" s="70"/>
      <c r="AD16" s="70"/>
      <c r="AE16" s="70"/>
      <c r="AF16" s="139"/>
      <c r="AG16" s="140"/>
      <c r="AH16" s="70"/>
      <c r="AI16" s="70"/>
      <c r="AJ16" s="70"/>
      <c r="AK16" s="130"/>
      <c r="AL16" s="130"/>
    </row>
    <row r="17" spans="1:39" ht="12" customHeight="1" x14ac:dyDescent="0.2">
      <c r="A17" s="43" t="str">
        <f>VLOOKUP("Anzahl",übersetzen,code,FALSE)</f>
        <v>Total:</v>
      </c>
      <c r="B17" s="74">
        <f>SUM(B9:B16)</f>
        <v>0</v>
      </c>
      <c r="C17" s="74">
        <f>SUM(C9:C16)</f>
        <v>0</v>
      </c>
      <c r="D17" s="74">
        <f>SUM(D9:D16)</f>
        <v>0</v>
      </c>
      <c r="E17" s="74">
        <f>SUM(E9:E16)</f>
        <v>0</v>
      </c>
      <c r="F17" s="150">
        <f>SUM(F9:G16)</f>
        <v>0</v>
      </c>
      <c r="G17" s="151"/>
      <c r="H17" s="74">
        <f t="shared" ref="H17:T17" si="0">SUM(H9:H16)</f>
        <v>0</v>
      </c>
      <c r="I17" s="74">
        <f t="shared" si="0"/>
        <v>0</v>
      </c>
      <c r="J17" s="74">
        <f t="shared" si="0"/>
        <v>0</v>
      </c>
      <c r="K17" s="74">
        <f t="shared" si="0"/>
        <v>0</v>
      </c>
      <c r="L17" s="74">
        <f t="shared" si="0"/>
        <v>0</v>
      </c>
      <c r="M17" s="74">
        <f t="shared" si="0"/>
        <v>0</v>
      </c>
      <c r="N17" s="108">
        <f t="shared" si="0"/>
        <v>0</v>
      </c>
      <c r="O17" s="109"/>
      <c r="P17" s="74">
        <f t="shared" si="0"/>
        <v>0</v>
      </c>
      <c r="Q17" s="74">
        <f t="shared" si="0"/>
        <v>0</v>
      </c>
      <c r="R17" s="74">
        <f t="shared" si="0"/>
        <v>0</v>
      </c>
      <c r="S17" s="74">
        <f t="shared" si="0"/>
        <v>0</v>
      </c>
      <c r="T17" s="150">
        <f t="shared" si="0"/>
        <v>0</v>
      </c>
      <c r="U17" s="151"/>
      <c r="V17" s="74">
        <f>SUM(V9:V16)</f>
        <v>0</v>
      </c>
      <c r="W17" s="74">
        <f>SUM(W9:W16)</f>
        <v>0</v>
      </c>
      <c r="X17" s="74">
        <f>SUM(X9:X16)</f>
        <v>0</v>
      </c>
      <c r="Y17" s="150">
        <f>SUM(Y9:Y16)</f>
        <v>0</v>
      </c>
      <c r="Z17" s="151"/>
      <c r="AA17" s="152">
        <f>SUM(AA9:AA16)</f>
        <v>0</v>
      </c>
      <c r="AB17" s="153"/>
      <c r="AC17" s="75">
        <f>SUM(AC9:AC16)</f>
        <v>0</v>
      </c>
      <c r="AD17" s="75">
        <f>SUM(AD9:AD16)</f>
        <v>0</v>
      </c>
      <c r="AE17" s="75">
        <f>SUM(AE9:AE16)</f>
        <v>0</v>
      </c>
      <c r="AF17" s="154">
        <f>SUM(AF9:AG16)</f>
        <v>0</v>
      </c>
      <c r="AG17" s="151"/>
      <c r="AH17" s="75">
        <f>SUM(AH9:AH16)</f>
        <v>0</v>
      </c>
      <c r="AI17" s="61">
        <f>SUM(AI9:AI16)</f>
        <v>0</v>
      </c>
      <c r="AJ17" s="61">
        <f>SUM(AJ9:AJ16)</f>
        <v>0</v>
      </c>
      <c r="AK17" s="119">
        <f>SUM(AK9:AL16)</f>
        <v>0</v>
      </c>
      <c r="AL17" s="119"/>
    </row>
    <row r="18" spans="1:39" ht="4.5" customHeight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36"/>
      <c r="AC18" s="36"/>
      <c r="AD18" s="36"/>
      <c r="AE18" s="36"/>
      <c r="AF18" s="36"/>
      <c r="AG18" s="36"/>
      <c r="AH18" s="36"/>
      <c r="AI18" s="36"/>
    </row>
    <row r="19" spans="1:39" ht="12" customHeight="1" x14ac:dyDescent="0.2">
      <c r="A19" s="50" t="s">
        <v>3</v>
      </c>
      <c r="B19" s="120" t="str">
        <f>VLOOKUP("Typ",übersetzen,code,FALSE)</f>
        <v>Choose type and number of luminaires for each circuit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21"/>
    </row>
    <row r="20" spans="1:39" s="2" customFormat="1" ht="11.25" customHeight="1" x14ac:dyDescent="0.2">
      <c r="A20" s="146" t="str">
        <f>VLOOKUP("Leuchten",übersetzen,code,FALSE)</f>
        <v>luminaires</v>
      </c>
      <c r="B20" s="144" t="s">
        <v>28</v>
      </c>
      <c r="C20" s="145"/>
      <c r="D20" s="144" t="s">
        <v>29</v>
      </c>
      <c r="E20" s="145"/>
      <c r="F20" s="144" t="s">
        <v>30</v>
      </c>
      <c r="G20" s="149"/>
      <c r="H20" s="144" t="s">
        <v>31</v>
      </c>
      <c r="I20" s="149"/>
      <c r="J20" s="144" t="s">
        <v>32</v>
      </c>
      <c r="K20" s="145"/>
      <c r="L20" s="144" t="s">
        <v>33</v>
      </c>
      <c r="M20" s="145"/>
      <c r="N20" s="144" t="s">
        <v>34</v>
      </c>
      <c r="O20" s="145"/>
      <c r="P20" s="144" t="s">
        <v>35</v>
      </c>
      <c r="Q20" s="149"/>
      <c r="R20" s="144" t="s">
        <v>36</v>
      </c>
      <c r="S20" s="149"/>
      <c r="T20" s="145"/>
      <c r="U20" s="144" t="s">
        <v>37</v>
      </c>
      <c r="V20" s="145"/>
      <c r="W20" s="144" t="s">
        <v>38</v>
      </c>
      <c r="X20" s="145"/>
      <c r="Y20" s="144" t="s">
        <v>39</v>
      </c>
      <c r="Z20" s="145"/>
      <c r="AA20" s="144" t="s">
        <v>40</v>
      </c>
      <c r="AB20" s="145"/>
      <c r="AC20" s="169" t="s">
        <v>41</v>
      </c>
      <c r="AD20" s="170"/>
      <c r="AE20" s="169" t="s">
        <v>42</v>
      </c>
      <c r="AF20" s="171"/>
      <c r="AG20" s="170"/>
      <c r="AH20" s="169" t="s">
        <v>43</v>
      </c>
      <c r="AI20" s="170"/>
      <c r="AJ20" s="157" t="s">
        <v>44</v>
      </c>
      <c r="AK20" s="159"/>
      <c r="AL20" s="157" t="s">
        <v>45</v>
      </c>
      <c r="AM20" s="159"/>
    </row>
    <row r="21" spans="1:39" x14ac:dyDescent="0.2">
      <c r="A21" s="147"/>
      <c r="B21" s="51"/>
      <c r="C21" s="52"/>
      <c r="D21" s="51"/>
      <c r="E21" s="52"/>
      <c r="F21" s="51"/>
      <c r="G21" s="49"/>
      <c r="H21" s="51"/>
      <c r="I21" s="49"/>
      <c r="J21" s="51"/>
      <c r="K21" s="52"/>
      <c r="L21" s="51"/>
      <c r="M21" s="52"/>
      <c r="N21" s="53"/>
      <c r="O21" s="52"/>
      <c r="P21" s="51"/>
      <c r="Q21" s="49"/>
      <c r="R21" s="51"/>
      <c r="S21" s="49"/>
      <c r="T21" s="52"/>
      <c r="U21" s="51"/>
      <c r="V21" s="52"/>
      <c r="W21" s="51"/>
      <c r="X21" s="52"/>
      <c r="Y21" s="51"/>
      <c r="Z21" s="52"/>
      <c r="AA21" s="51"/>
      <c r="AB21" s="39"/>
      <c r="AC21" s="38"/>
      <c r="AD21" s="39"/>
      <c r="AE21" s="38"/>
      <c r="AF21" s="36"/>
      <c r="AG21" s="39"/>
      <c r="AH21" s="38"/>
      <c r="AI21" s="39"/>
      <c r="AJ21" s="32"/>
      <c r="AK21" s="4"/>
      <c r="AL21" s="32"/>
      <c r="AM21" s="4"/>
    </row>
    <row r="22" spans="1:39" ht="6.75" customHeight="1" x14ac:dyDescent="0.2">
      <c r="A22" s="148"/>
      <c r="B22" s="54"/>
      <c r="C22" s="55"/>
      <c r="D22" s="54"/>
      <c r="E22" s="55"/>
      <c r="F22" s="54"/>
      <c r="G22" s="56"/>
      <c r="H22" s="51"/>
      <c r="I22" s="49"/>
      <c r="J22" s="54"/>
      <c r="K22" s="55"/>
      <c r="L22" s="54"/>
      <c r="M22" s="55"/>
      <c r="N22" s="54"/>
      <c r="O22" s="55"/>
      <c r="P22" s="54"/>
      <c r="Q22" s="56"/>
      <c r="R22" s="54"/>
      <c r="S22" s="56"/>
      <c r="T22" s="55"/>
      <c r="U22" s="54"/>
      <c r="V22" s="55"/>
      <c r="W22" s="54"/>
      <c r="X22" s="55"/>
      <c r="Y22" s="54"/>
      <c r="Z22" s="55"/>
      <c r="AA22" s="54"/>
      <c r="AB22" s="42"/>
      <c r="AC22" s="40"/>
      <c r="AD22" s="42"/>
      <c r="AE22" s="40"/>
      <c r="AF22" s="41"/>
      <c r="AG22" s="42"/>
      <c r="AH22" s="40"/>
      <c r="AI22" s="42"/>
      <c r="AJ22" s="33"/>
      <c r="AK22" s="3"/>
      <c r="AL22" s="33"/>
      <c r="AM22" s="3"/>
    </row>
    <row r="23" spans="1:39" ht="12" customHeight="1" x14ac:dyDescent="0.2">
      <c r="A23" s="43" t="str">
        <f>VLOOKUP("EW",übersetzen,code,FALSE)</f>
        <v>DV:</v>
      </c>
      <c r="B23" s="101" t="s">
        <v>46</v>
      </c>
      <c r="C23" s="103"/>
      <c r="D23" s="101" t="s">
        <v>47</v>
      </c>
      <c r="E23" s="103"/>
      <c r="F23" s="51" t="s">
        <v>48</v>
      </c>
      <c r="G23" s="57" t="s">
        <v>26</v>
      </c>
      <c r="H23" s="101" t="s">
        <v>26</v>
      </c>
      <c r="I23" s="102"/>
      <c r="J23" s="101" t="s">
        <v>49</v>
      </c>
      <c r="K23" s="103"/>
      <c r="L23" s="101" t="s">
        <v>18</v>
      </c>
      <c r="M23" s="103"/>
      <c r="N23" s="101" t="s">
        <v>50</v>
      </c>
      <c r="O23" s="103"/>
      <c r="P23" s="101" t="s">
        <v>18</v>
      </c>
      <c r="Q23" s="102"/>
      <c r="R23" s="101" t="s">
        <v>16</v>
      </c>
      <c r="S23" s="103"/>
      <c r="T23" s="55" t="s">
        <v>18</v>
      </c>
      <c r="U23" s="101" t="s">
        <v>18</v>
      </c>
      <c r="V23" s="103"/>
      <c r="W23" s="101" t="s">
        <v>18</v>
      </c>
      <c r="X23" s="103"/>
      <c r="Y23" s="101" t="s">
        <v>51</v>
      </c>
      <c r="Z23" s="103"/>
      <c r="AA23" s="101" t="s">
        <v>18</v>
      </c>
      <c r="AB23" s="103"/>
      <c r="AC23" s="101" t="s">
        <v>18</v>
      </c>
      <c r="AD23" s="103"/>
      <c r="AE23" s="101" t="s">
        <v>18</v>
      </c>
      <c r="AF23" s="102"/>
      <c r="AG23" s="103"/>
      <c r="AH23" s="101" t="s">
        <v>24</v>
      </c>
      <c r="AI23" s="103"/>
      <c r="AJ23" s="137" t="s">
        <v>18</v>
      </c>
      <c r="AK23" s="137"/>
      <c r="AL23" s="137" t="s">
        <v>18</v>
      </c>
      <c r="AM23" s="137"/>
    </row>
    <row r="24" spans="1:39" s="2" customFormat="1" ht="12" customHeight="1" x14ac:dyDescent="0.2">
      <c r="A24" s="43" t="s">
        <v>27</v>
      </c>
      <c r="B24" s="101">
        <v>3.8</v>
      </c>
      <c r="C24" s="103"/>
      <c r="D24" s="101">
        <v>1.7</v>
      </c>
      <c r="E24" s="103"/>
      <c r="F24" s="58">
        <v>2.2000000000000002</v>
      </c>
      <c r="G24" s="44">
        <v>4.3</v>
      </c>
      <c r="H24" s="101">
        <v>8.1</v>
      </c>
      <c r="I24" s="102"/>
      <c r="J24" s="101">
        <v>2.9</v>
      </c>
      <c r="K24" s="103"/>
      <c r="L24" s="101">
        <v>4.3</v>
      </c>
      <c r="M24" s="103"/>
      <c r="N24" s="101">
        <v>4.3</v>
      </c>
      <c r="O24" s="103"/>
      <c r="P24" s="58">
        <v>4.3</v>
      </c>
      <c r="Q24" s="44">
        <v>8</v>
      </c>
      <c r="R24" s="101">
        <v>2.8</v>
      </c>
      <c r="S24" s="103"/>
      <c r="T24" s="55">
        <v>1.6</v>
      </c>
      <c r="U24" s="101">
        <v>3.8</v>
      </c>
      <c r="V24" s="103"/>
      <c r="W24" s="44">
        <v>8</v>
      </c>
      <c r="X24" s="45">
        <v>16</v>
      </c>
      <c r="Y24" s="101">
        <v>6.7</v>
      </c>
      <c r="Z24" s="103"/>
      <c r="AA24" s="101">
        <v>4.3</v>
      </c>
      <c r="AB24" s="103"/>
      <c r="AC24" s="44">
        <v>8</v>
      </c>
      <c r="AD24" s="44">
        <v>16</v>
      </c>
      <c r="AE24" s="101">
        <v>8</v>
      </c>
      <c r="AF24" s="102"/>
      <c r="AG24" s="103"/>
      <c r="AH24" s="101">
        <v>8.1</v>
      </c>
      <c r="AI24" s="103"/>
      <c r="AJ24" s="137">
        <v>4.0999999999999996</v>
      </c>
      <c r="AK24" s="137"/>
      <c r="AL24" s="137">
        <v>4.3</v>
      </c>
      <c r="AM24" s="137"/>
    </row>
    <row r="25" spans="1:39" ht="12" customHeight="1" x14ac:dyDescent="0.2">
      <c r="A25" s="43" t="str">
        <f>VLOOKUP("K1",übersetzen,code,FALSE)</f>
        <v>circuit 1:</v>
      </c>
      <c r="B25" s="129"/>
      <c r="C25" s="129"/>
      <c r="D25" s="129"/>
      <c r="E25" s="129"/>
      <c r="F25" s="69"/>
      <c r="G25" s="69"/>
      <c r="H25" s="129"/>
      <c r="I25" s="129"/>
      <c r="J25" s="129"/>
      <c r="K25" s="129"/>
      <c r="L25" s="129"/>
      <c r="M25" s="129"/>
      <c r="N25" s="129"/>
      <c r="O25" s="129"/>
      <c r="P25" s="71"/>
      <c r="Q25" s="69"/>
      <c r="R25" s="106"/>
      <c r="S25" s="107"/>
      <c r="T25" s="72"/>
      <c r="U25" s="129"/>
      <c r="V25" s="130"/>
      <c r="W25" s="69"/>
      <c r="X25" s="70"/>
      <c r="Y25" s="130"/>
      <c r="Z25" s="130"/>
      <c r="AA25" s="130"/>
      <c r="AB25" s="130"/>
      <c r="AC25" s="70"/>
      <c r="AD25" s="70"/>
      <c r="AE25" s="139"/>
      <c r="AF25" s="168"/>
      <c r="AG25" s="140"/>
      <c r="AH25" s="139"/>
      <c r="AI25" s="140"/>
      <c r="AJ25" s="130"/>
      <c r="AK25" s="130"/>
      <c r="AL25" s="130"/>
      <c r="AM25" s="130"/>
    </row>
    <row r="26" spans="1:39" ht="12" customHeight="1" x14ac:dyDescent="0.2">
      <c r="A26" s="43" t="str">
        <f>VLOOKUP("K2",übersetzen,code,FALSE)</f>
        <v>circuit 2:</v>
      </c>
      <c r="B26" s="129"/>
      <c r="C26" s="129"/>
      <c r="D26" s="129"/>
      <c r="E26" s="129"/>
      <c r="F26" s="69"/>
      <c r="G26" s="69"/>
      <c r="H26" s="129"/>
      <c r="I26" s="129"/>
      <c r="J26" s="129"/>
      <c r="K26" s="129"/>
      <c r="L26" s="129"/>
      <c r="M26" s="129"/>
      <c r="N26" s="129"/>
      <c r="O26" s="129"/>
      <c r="P26" s="71"/>
      <c r="Q26" s="69"/>
      <c r="R26" s="106"/>
      <c r="S26" s="107"/>
      <c r="T26" s="72"/>
      <c r="U26" s="129"/>
      <c r="V26" s="130"/>
      <c r="W26" s="69"/>
      <c r="X26" s="70"/>
      <c r="Y26" s="130"/>
      <c r="Z26" s="130"/>
      <c r="AA26" s="130"/>
      <c r="AB26" s="130"/>
      <c r="AC26" s="70"/>
      <c r="AD26" s="70"/>
      <c r="AE26" s="139"/>
      <c r="AF26" s="168"/>
      <c r="AG26" s="140"/>
      <c r="AH26" s="139"/>
      <c r="AI26" s="140"/>
      <c r="AJ26" s="130"/>
      <c r="AK26" s="130"/>
      <c r="AL26" s="130"/>
      <c r="AM26" s="130"/>
    </row>
    <row r="27" spans="1:39" ht="12" customHeight="1" x14ac:dyDescent="0.2">
      <c r="A27" s="43" t="str">
        <f>VLOOKUP("K3",übersetzen,code,FALSE)</f>
        <v>circuit 3:</v>
      </c>
      <c r="B27" s="129"/>
      <c r="C27" s="129"/>
      <c r="D27" s="129"/>
      <c r="E27" s="129"/>
      <c r="F27" s="69"/>
      <c r="G27" s="69"/>
      <c r="H27" s="129"/>
      <c r="I27" s="129"/>
      <c r="J27" s="129"/>
      <c r="K27" s="129"/>
      <c r="L27" s="129"/>
      <c r="M27" s="129"/>
      <c r="N27" s="129"/>
      <c r="O27" s="129"/>
      <c r="P27" s="71"/>
      <c r="Q27" s="69"/>
      <c r="R27" s="106"/>
      <c r="S27" s="107"/>
      <c r="T27" s="72"/>
      <c r="U27" s="129"/>
      <c r="V27" s="130"/>
      <c r="W27" s="69"/>
      <c r="X27" s="70"/>
      <c r="Y27" s="130"/>
      <c r="Z27" s="130"/>
      <c r="AA27" s="130"/>
      <c r="AB27" s="130"/>
      <c r="AC27" s="70"/>
      <c r="AD27" s="70"/>
      <c r="AE27" s="139"/>
      <c r="AF27" s="168"/>
      <c r="AG27" s="140"/>
      <c r="AH27" s="139"/>
      <c r="AI27" s="140"/>
      <c r="AJ27" s="130"/>
      <c r="AK27" s="130"/>
      <c r="AL27" s="130"/>
      <c r="AM27" s="130"/>
    </row>
    <row r="28" spans="1:39" ht="12" customHeight="1" x14ac:dyDescent="0.2">
      <c r="A28" s="43" t="str">
        <f>VLOOKUP("K4",übersetzen,code,FALSE)</f>
        <v>circuit 4:</v>
      </c>
      <c r="B28" s="129"/>
      <c r="C28" s="129"/>
      <c r="D28" s="129"/>
      <c r="E28" s="129"/>
      <c r="F28" s="69"/>
      <c r="G28" s="69"/>
      <c r="H28" s="129"/>
      <c r="I28" s="129"/>
      <c r="J28" s="129"/>
      <c r="K28" s="129"/>
      <c r="L28" s="129"/>
      <c r="M28" s="129"/>
      <c r="N28" s="129"/>
      <c r="O28" s="129"/>
      <c r="P28" s="71"/>
      <c r="Q28" s="69"/>
      <c r="R28" s="106"/>
      <c r="S28" s="107"/>
      <c r="T28" s="72"/>
      <c r="U28" s="129"/>
      <c r="V28" s="130"/>
      <c r="W28" s="69"/>
      <c r="X28" s="70"/>
      <c r="Y28" s="130"/>
      <c r="Z28" s="130"/>
      <c r="AA28" s="130"/>
      <c r="AB28" s="130"/>
      <c r="AC28" s="70"/>
      <c r="AD28" s="70"/>
      <c r="AE28" s="139"/>
      <c r="AF28" s="168"/>
      <c r="AG28" s="140"/>
      <c r="AH28" s="139"/>
      <c r="AI28" s="140"/>
      <c r="AJ28" s="130"/>
      <c r="AK28" s="130"/>
      <c r="AL28" s="130"/>
      <c r="AM28" s="130"/>
    </row>
    <row r="29" spans="1:39" ht="12" customHeight="1" x14ac:dyDescent="0.2">
      <c r="A29" s="43" t="str">
        <f>VLOOKUP("K5",übersetzen,code,FALSE)</f>
        <v>circuit 5:</v>
      </c>
      <c r="B29" s="106"/>
      <c r="C29" s="107"/>
      <c r="D29" s="106"/>
      <c r="E29" s="107"/>
      <c r="F29" s="69"/>
      <c r="G29" s="69"/>
      <c r="H29" s="106"/>
      <c r="I29" s="107"/>
      <c r="J29" s="106"/>
      <c r="K29" s="107"/>
      <c r="L29" s="106"/>
      <c r="M29" s="107"/>
      <c r="N29" s="106"/>
      <c r="O29" s="107"/>
      <c r="P29" s="71"/>
      <c r="Q29" s="69"/>
      <c r="R29" s="106"/>
      <c r="S29" s="107"/>
      <c r="T29" s="72"/>
      <c r="U29" s="106"/>
      <c r="V29" s="107"/>
      <c r="W29" s="69"/>
      <c r="X29" s="70"/>
      <c r="Y29" s="139"/>
      <c r="Z29" s="140"/>
      <c r="AA29" s="139"/>
      <c r="AB29" s="140"/>
      <c r="AC29" s="70"/>
      <c r="AD29" s="70"/>
      <c r="AE29" s="139"/>
      <c r="AF29" s="168"/>
      <c r="AG29" s="140"/>
      <c r="AH29" s="139"/>
      <c r="AI29" s="140"/>
      <c r="AJ29" s="130"/>
      <c r="AK29" s="130"/>
      <c r="AL29" s="130"/>
      <c r="AM29" s="130"/>
    </row>
    <row r="30" spans="1:39" ht="12" customHeight="1" x14ac:dyDescent="0.2">
      <c r="A30" s="43" t="str">
        <f>VLOOKUP("K6",übersetzen,code,FALSE)</f>
        <v>circuit 6:</v>
      </c>
      <c r="B30" s="106"/>
      <c r="C30" s="107"/>
      <c r="D30" s="106"/>
      <c r="E30" s="107"/>
      <c r="F30" s="69"/>
      <c r="G30" s="69"/>
      <c r="H30" s="106"/>
      <c r="I30" s="107"/>
      <c r="J30" s="106"/>
      <c r="K30" s="107"/>
      <c r="L30" s="106"/>
      <c r="M30" s="107"/>
      <c r="N30" s="106"/>
      <c r="O30" s="107"/>
      <c r="P30" s="71"/>
      <c r="Q30" s="69"/>
      <c r="R30" s="106"/>
      <c r="S30" s="107"/>
      <c r="T30" s="72"/>
      <c r="U30" s="106"/>
      <c r="V30" s="107"/>
      <c r="W30" s="69"/>
      <c r="X30" s="70"/>
      <c r="Y30" s="139"/>
      <c r="Z30" s="140"/>
      <c r="AA30" s="139"/>
      <c r="AB30" s="140"/>
      <c r="AC30" s="70"/>
      <c r="AD30" s="70"/>
      <c r="AE30" s="139"/>
      <c r="AF30" s="168"/>
      <c r="AG30" s="140"/>
      <c r="AH30" s="139"/>
      <c r="AI30" s="140"/>
      <c r="AJ30" s="130"/>
      <c r="AK30" s="130"/>
      <c r="AL30" s="130"/>
      <c r="AM30" s="130"/>
    </row>
    <row r="31" spans="1:39" ht="12" customHeight="1" x14ac:dyDescent="0.2">
      <c r="A31" s="43" t="str">
        <f>VLOOKUP("K7",übersetzen,code,FALSE)</f>
        <v>circuit 7:</v>
      </c>
      <c r="B31" s="106"/>
      <c r="C31" s="107"/>
      <c r="D31" s="106"/>
      <c r="E31" s="107"/>
      <c r="F31" s="69"/>
      <c r="G31" s="69"/>
      <c r="H31" s="106"/>
      <c r="I31" s="107"/>
      <c r="J31" s="106"/>
      <c r="K31" s="107"/>
      <c r="L31" s="106"/>
      <c r="M31" s="107"/>
      <c r="N31" s="106"/>
      <c r="O31" s="107"/>
      <c r="P31" s="71"/>
      <c r="Q31" s="69"/>
      <c r="R31" s="106"/>
      <c r="S31" s="107"/>
      <c r="T31" s="72"/>
      <c r="U31" s="106"/>
      <c r="V31" s="107"/>
      <c r="W31" s="69"/>
      <c r="X31" s="70"/>
      <c r="Y31" s="139"/>
      <c r="Z31" s="140"/>
      <c r="AA31" s="139"/>
      <c r="AB31" s="140"/>
      <c r="AC31" s="70"/>
      <c r="AD31" s="70"/>
      <c r="AE31" s="139"/>
      <c r="AF31" s="168"/>
      <c r="AG31" s="140"/>
      <c r="AH31" s="139"/>
      <c r="AI31" s="140"/>
      <c r="AJ31" s="130"/>
      <c r="AK31" s="130"/>
      <c r="AL31" s="130"/>
      <c r="AM31" s="130"/>
    </row>
    <row r="32" spans="1:39" ht="12" customHeight="1" x14ac:dyDescent="0.2">
      <c r="A32" s="43" t="str">
        <f>VLOOKUP("K8",übersetzen,code,FALSE)</f>
        <v>circuit 8:</v>
      </c>
      <c r="B32" s="106"/>
      <c r="C32" s="107"/>
      <c r="D32" s="106"/>
      <c r="E32" s="107"/>
      <c r="F32" s="69"/>
      <c r="G32" s="69"/>
      <c r="H32" s="106"/>
      <c r="I32" s="107"/>
      <c r="J32" s="106"/>
      <c r="K32" s="107"/>
      <c r="L32" s="106"/>
      <c r="M32" s="107"/>
      <c r="N32" s="106"/>
      <c r="O32" s="107"/>
      <c r="P32" s="71"/>
      <c r="Q32" s="69"/>
      <c r="R32" s="106"/>
      <c r="S32" s="107"/>
      <c r="T32" s="72"/>
      <c r="U32" s="106"/>
      <c r="V32" s="107"/>
      <c r="W32" s="69"/>
      <c r="X32" s="70"/>
      <c r="Y32" s="139"/>
      <c r="Z32" s="140"/>
      <c r="AA32" s="139"/>
      <c r="AB32" s="140"/>
      <c r="AC32" s="70"/>
      <c r="AD32" s="70"/>
      <c r="AE32" s="139"/>
      <c r="AF32" s="168"/>
      <c r="AG32" s="140"/>
      <c r="AH32" s="139"/>
      <c r="AI32" s="140"/>
      <c r="AJ32" s="130"/>
      <c r="AK32" s="130"/>
      <c r="AL32" s="130"/>
      <c r="AM32" s="130"/>
    </row>
    <row r="33" spans="1:39" ht="12" customHeight="1" x14ac:dyDescent="0.2">
      <c r="A33" s="43" t="str">
        <f>VLOOKUP("Anzahl",übersetzen,code,FALSE)</f>
        <v>Total:</v>
      </c>
      <c r="B33" s="125">
        <f>SUM(B25:C32)</f>
        <v>0</v>
      </c>
      <c r="C33" s="119"/>
      <c r="D33" s="125">
        <f>SUM(D25:E32)</f>
        <v>0</v>
      </c>
      <c r="E33" s="119"/>
      <c r="F33" s="59">
        <f>SUM(F25:F32)</f>
        <v>0</v>
      </c>
      <c r="G33" s="59">
        <f>SUM(G25:G32)</f>
        <v>0</v>
      </c>
      <c r="H33" s="125">
        <f>SUM(H25:I32)</f>
        <v>0</v>
      </c>
      <c r="I33" s="119"/>
      <c r="J33" s="125">
        <f>SUM(J25:K32)</f>
        <v>0</v>
      </c>
      <c r="K33" s="119"/>
      <c r="L33" s="125">
        <f>SUM(L25:M32)</f>
        <v>0</v>
      </c>
      <c r="M33" s="119"/>
      <c r="N33" s="125">
        <f>SUM(N25:O32)</f>
        <v>0</v>
      </c>
      <c r="O33" s="119"/>
      <c r="P33" s="60">
        <f>SUM(P25:P32)</f>
        <v>0</v>
      </c>
      <c r="Q33" s="59">
        <f>SUM(Q25:Q32)</f>
        <v>0</v>
      </c>
      <c r="R33" s="108">
        <f>SUM(R25:R32)</f>
        <v>0</v>
      </c>
      <c r="S33" s="109"/>
      <c r="T33" s="59">
        <f>SUM(T25:T32)</f>
        <v>0</v>
      </c>
      <c r="U33" s="125">
        <f>SUM(U25:V32)</f>
        <v>0</v>
      </c>
      <c r="V33" s="119"/>
      <c r="W33" s="59">
        <f>SUM(W25:W32)</f>
        <v>0</v>
      </c>
      <c r="X33" s="61">
        <f>SUM(X25:X32)</f>
        <v>0</v>
      </c>
      <c r="Y33" s="119">
        <f>SUM(Y25:Z32)</f>
        <v>0</v>
      </c>
      <c r="Z33" s="119"/>
      <c r="AA33" s="119">
        <f>SUM(AA25:AB32)</f>
        <v>0</v>
      </c>
      <c r="AB33" s="119"/>
      <c r="AC33" s="61">
        <f>SUM(AC25:AC32)</f>
        <v>0</v>
      </c>
      <c r="AD33" s="61">
        <f>SUM(AD25:AD32)</f>
        <v>0</v>
      </c>
      <c r="AE33" s="120">
        <f>SUM(AE25:AE32)</f>
        <v>0</v>
      </c>
      <c r="AF33" s="158"/>
      <c r="AG33" s="121"/>
      <c r="AH33" s="120">
        <f>SUM(AH25:AI32)</f>
        <v>0</v>
      </c>
      <c r="AI33" s="121"/>
      <c r="AJ33" s="119">
        <f>SUM(AJ25:AK32)</f>
        <v>0</v>
      </c>
      <c r="AK33" s="119"/>
      <c r="AL33" s="119">
        <f>SUM(AL25:AM32)</f>
        <v>0</v>
      </c>
      <c r="AM33" s="119"/>
    </row>
    <row r="34" spans="1:39" ht="4.5" customHeight="1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36"/>
      <c r="AC34" s="36"/>
      <c r="AD34" s="36"/>
      <c r="AE34" s="36"/>
      <c r="AF34" s="36"/>
      <c r="AG34" s="36"/>
      <c r="AH34" s="36"/>
      <c r="AI34" s="36"/>
    </row>
    <row r="35" spans="1:39" ht="12" customHeight="1" x14ac:dyDescent="0.2">
      <c r="A35" s="122" t="str">
        <f>VLOOKUP("Übersicht",übersetzen,code,FALSE)</f>
        <v>Overview: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4"/>
      <c r="O35" s="49"/>
      <c r="P35" s="122" t="str">
        <f>VLOOKUP("Empf",übersetzen,code,FALSE)</f>
        <v>Recommended System:</v>
      </c>
      <c r="Q35" s="123"/>
      <c r="R35" s="123"/>
      <c r="S35" s="123"/>
      <c r="T35" s="123"/>
      <c r="U35" s="124"/>
      <c r="V35" s="127" t="str">
        <f>IF(AA2=1,(IF(I45&lt;=384,"SicuroLED 24G-20-2AK Extreme",VLOOKUP("Leistunghoch",übersetzen,code,FALSE))),IF(AA2=2,(IF(I45&lt;=192,"SicuroLED 24G-20-2AK Extreme",IF(I45&lt;=384,"SicuroLED 24G-40-2AK Extreme",VLOOKUP("Leistunghoch",übersetzen,code,FALSE)))),IF(AA2=3,(IF(I45&lt;=108,"SicuroLED 24G-20-2AK Extreme",IF(I45&lt;=216,"SicuroLED 24G-40-2AK Extreme",VLOOKUP("Leistunghoch",übersetzen,code,FALSE)))),IF(AA2=8,(IF(I45&lt;=35,"SicuroLED 24G-20-2AK Extreme",IF(I45&lt;=70,"SicuroLED 24G-40-2AK Extreme",VLOOKUP("Leistunghoch",übersetzen,code,FALSE)))),IF(AA2&lt;1,VLOOKUP("Dauerfehlt",übersetzen,code,FALSE))))))</f>
        <v>Choose duration</v>
      </c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8"/>
    </row>
    <row r="36" spans="1:39" ht="30" customHeight="1" x14ac:dyDescent="0.2">
      <c r="A36" s="62" t="s">
        <v>52</v>
      </c>
      <c r="B36" s="63"/>
      <c r="C36" s="138" t="str">
        <f>VLOOKUP("Leitungslänge",übersetzen,code,FALSE)</f>
        <v>Cable length
 (m)</v>
      </c>
      <c r="D36" s="138"/>
      <c r="E36" s="138"/>
      <c r="F36" s="138" t="str">
        <f>VLOOKUP("LeuchtenAnz",übersetzen,code,FALSE)</f>
        <v>Luminaires
(number)</v>
      </c>
      <c r="G36" s="138"/>
      <c r="H36" s="138"/>
      <c r="I36" s="138" t="str">
        <f>VLOOKUP("Leistung",übersetzen,code,FALSE)</f>
        <v>Power
(W)</v>
      </c>
      <c r="J36" s="138"/>
      <c r="K36" s="138"/>
      <c r="L36" s="138" t="str">
        <f>VLOOKUP("mm²",übersetzen,code,FALSE)</f>
        <v>Cable
cross section
(mm²)</v>
      </c>
      <c r="M36" s="138"/>
      <c r="N36" s="138"/>
      <c r="O36" s="49"/>
      <c r="P36" s="110" t="str">
        <f>VLOOKUP("Anleitung",übersetzen,code,FALSE)</f>
        <v>Instruction:</v>
      </c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1:39" ht="12" customHeight="1" x14ac:dyDescent="0.2">
      <c r="A37" s="133" t="str">
        <f>VLOOKUP("K1",übersetzen,code,FALSE)</f>
        <v>circuit 1:</v>
      </c>
      <c r="B37" s="134"/>
      <c r="C37" s="135"/>
      <c r="D37" s="135"/>
      <c r="E37" s="135"/>
      <c r="F37" s="136">
        <f t="shared" ref="F37:F44" si="1">SUM(B9:AL9,B25:AM25)</f>
        <v>0</v>
      </c>
      <c r="G37" s="137"/>
      <c r="H37" s="137"/>
      <c r="I37" s="137">
        <f>SUM((B9*B8)+(C9*C8)+(D9*D8)+(E9*E8)+(F9*F8)+(H9*H8)+(I9*I8)+(J9*J8)+(K9*K8)+(L9*L8)+(M9*M8)+(N9*N8)+(O9*O8)+(P9*P8)+(Q9*Q8)+(R9*R8)+(S9*S8)+(T9*T8)+(V9*V8)+(W9*W8)+(X9*X8)+(Y9*Y8)+(AA9*AA8)+(AC9*AC8)+(AD9*AD8)+(AE9*AE8)+(AF9*AF8)+(B25*B24)+(D25*D24)+(F25*F24)+(G25*G24)+(H25*H24)+(J25*J24)+(L25*L24)+(N25*N24)+(P25*P24)+(R25*R24)+(T25*T24)+(U25*U24)+(W25*W24)+(X25*X24)+(Y25*Y24)+(AA25*AA24)+(AC25*AC24)+(AD25*AD24)+(AE25*AE24)+(AF25*AF24)+(AH8*AH9)+(Q24*Q25)+(AH24*AH25)+(AI9*AI8)+(AJ9*AJ8)+(AK9*AK8)+(AJ25*AJ24)+(AL25*AL24))</f>
        <v>0</v>
      </c>
      <c r="J37" s="137"/>
      <c r="K37" s="137"/>
      <c r="L37" s="132">
        <f t="shared" ref="L37:L44" si="2">IF(C37&lt;1,0,(IF((100*(I37/24)*C37*2)/(24*1.5*56)&lt;15,1.5,IF((100*(I37/24)*C37*2)/(24*2.5*56)&lt;15,2.5,IF((100*(I37/24)*C37*2)/(24*4*56)&lt;15,4,VLOOKUP("nichtmöglich",übersetzen,code,FALSE))))))</f>
        <v>0</v>
      </c>
      <c r="M37" s="132"/>
      <c r="N37" s="132"/>
      <c r="O37" s="49"/>
      <c r="P37" s="113" t="str">
        <f>VLOOKUP("Anleitung2",übersetzen,code,FALSE)</f>
        <v>1. Choose the operation duration
2. Choose the type and number of luminaires per circuit
3. Choose the cable length per circuit</v>
      </c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5"/>
    </row>
    <row r="38" spans="1:39" ht="12" customHeight="1" x14ac:dyDescent="0.2">
      <c r="A38" s="133" t="str">
        <f>VLOOKUP("K2",übersetzen,code,FALSE)</f>
        <v>circuit 2:</v>
      </c>
      <c r="B38" s="134"/>
      <c r="C38" s="135"/>
      <c r="D38" s="135"/>
      <c r="E38" s="135"/>
      <c r="F38" s="136">
        <f t="shared" si="1"/>
        <v>0</v>
      </c>
      <c r="G38" s="137"/>
      <c r="H38" s="137"/>
      <c r="I38" s="137">
        <f>SUM((B10*B8)+(C10*C8)+(D10*D8)+(E10*E8)+(F10*F8)+(H10*H8)+(I10*I8)+(J10*J8)+(K10*K8)+(L10*L8)+(M10*M8)+(N10*N8)+(O10*O8)+(P10*P8)+(Q10*Q8)+(R10*R8)+(S10*S8)+(T10*T8)+(V10*V8)+(W10*W8)+(X10*X8)+(Y10*Y8)+(AA10*AA8)+(AC10*AC8)+(AD10*AD8)+(AE10*AE8)+(AF10*AF8)+(B26*B24)+(D26*D24)+(F26*F24)+(G26*G24)+(H26*H24)+(J26*J24)+(L26*L24)+(N26*N24)+(P26*P24)+(R26*R24)+(T26*T24)+(U26*U24)+(W26*W24)+(X26*X24)+(Y26*Y24)+(AA26*AA24)+(AC26*AC24)+(AD26*AD24)+(AE26*AE24)+(AF26*AF24)+(AH8*AH10)+(Q24*Q26)+(AH24*AH26)+(AI10*AI8)+(AJ10*AJ8)+(AK10*AK8)+(AJ26*AJ24)+(AL26*AL24))</f>
        <v>0</v>
      </c>
      <c r="J38" s="137"/>
      <c r="K38" s="137"/>
      <c r="L38" s="132">
        <f t="shared" si="2"/>
        <v>0</v>
      </c>
      <c r="M38" s="132"/>
      <c r="N38" s="132"/>
      <c r="O38" s="49"/>
      <c r="P38" s="113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5"/>
    </row>
    <row r="39" spans="1:39" ht="12" customHeight="1" x14ac:dyDescent="0.2">
      <c r="A39" s="133" t="str">
        <f>VLOOKUP("K3",übersetzen,code,FALSE)</f>
        <v>circuit 3:</v>
      </c>
      <c r="B39" s="134"/>
      <c r="C39" s="135"/>
      <c r="D39" s="135"/>
      <c r="E39" s="135"/>
      <c r="F39" s="136">
        <f t="shared" si="1"/>
        <v>0</v>
      </c>
      <c r="G39" s="137"/>
      <c r="H39" s="137"/>
      <c r="I39" s="137">
        <f>SUM((B11*B8)+(C11*C8)+(D11*D8)+(E11*E8)+(F11*F8)+(H11*H8)+(I11*I8)+(J11*J8)+(K11*K8)+(L11*L8)+(M11*M8)+(N11*N8)+(O11*O8)+(P11*P8)+(Q11*Q8)+(R11*R8)+(S11*S8)+(T11*T8)+(V11*V8)+(W11*W8)+(X11*X8)+(Y11*Y8)+(AA11*AA8)+(AC11*AC8)+(AD11*AD8)+(AE11*AE8)+(AF11*AF8)+(B27*B24)+(D27*D24)+(F27*F24)+(G27*G24)+(H27*H24)+(J27*J24)+(L27*L24)+(N27*N24)+(P27*P24)+(R27*R24)+(T27*T24)+(U27*U24)+(W27*W24)+(X27*X24)+(Y27*Y24)+(AA27*AA24)+(AC27*AC24)+(AD27*AD24)+(AE27*AE24)+(AF27*AF24)+(AH8*AH11)+(Q24*Q27)+(AH24*AH27)+(AJ27*AJ24)+(AL27*AL24)+(AI11*AI8)+(AJ11*AJ8)+(AK11*AK8))</f>
        <v>0</v>
      </c>
      <c r="J39" s="137"/>
      <c r="K39" s="137"/>
      <c r="L39" s="132">
        <f t="shared" si="2"/>
        <v>0</v>
      </c>
      <c r="M39" s="132"/>
      <c r="N39" s="132"/>
      <c r="O39" s="49"/>
      <c r="P39" s="113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5"/>
    </row>
    <row r="40" spans="1:39" ht="12" customHeight="1" x14ac:dyDescent="0.2">
      <c r="A40" s="133" t="str">
        <f>VLOOKUP("K4",übersetzen,code,FALSE)</f>
        <v>circuit 4:</v>
      </c>
      <c r="B40" s="134"/>
      <c r="C40" s="135"/>
      <c r="D40" s="135"/>
      <c r="E40" s="135"/>
      <c r="F40" s="136">
        <f t="shared" si="1"/>
        <v>0</v>
      </c>
      <c r="G40" s="137"/>
      <c r="H40" s="137"/>
      <c r="I40" s="137">
        <f>SUM((B12*B8)+(C12*C8)+(D12*D8)+(E12*E8)+(F12*F8)+(H12*H8)+(I12*I8)+(J12*J8)+(K12*K8)+(L12*L8)+(M12*M8)+(N12*N8)+(O12*O8)+(P12*P8)+(Q12*Q8)+(R12*R8)+(S12*S8)+(T12*T8)+(V12*V8)+(W12*W8)+(X12*X8)+(Y12*Y8)+(AA12*AA8)+(AC12*AC8)+(AD12*AD8)+(AE12*AE8)+(AF12*AF8)+(B28*B24)+(D28*D24)+(F28*F24)+(G28*G24)+(H28*H24)+(J28*J24)+(L28*L24)+(N28*N24)+(P28*P24)+(R28*R24)+(T28*T24)+(U28*U24)+(W28*W24)+(X28*X24)+(Y28*Y24)+(AA28*AA24)+(AC28*AC24)+(AD28*AD24)+(AE28*AE24)+(AF28*AF24)+(AH8*AH12)+(Q24*Q28)+(AH24*AH28)+(AI12*AI8)+(AJ12*AJ8)+(AK12*AK8)+(AJ28*AJ24)+(AL28*AL24))</f>
        <v>0</v>
      </c>
      <c r="J40" s="137"/>
      <c r="K40" s="137"/>
      <c r="L40" s="132">
        <f t="shared" si="2"/>
        <v>0</v>
      </c>
      <c r="M40" s="132"/>
      <c r="N40" s="132"/>
      <c r="O40" s="49"/>
      <c r="P40" s="113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5"/>
    </row>
    <row r="41" spans="1:39" ht="12" customHeight="1" x14ac:dyDescent="0.2">
      <c r="A41" s="133" t="str">
        <f>VLOOKUP("K5",übersetzen,code,FALSE)</f>
        <v>circuit 5:</v>
      </c>
      <c r="B41" s="134"/>
      <c r="C41" s="173"/>
      <c r="D41" s="174"/>
      <c r="E41" s="175"/>
      <c r="F41" s="176">
        <f t="shared" si="1"/>
        <v>0</v>
      </c>
      <c r="G41" s="177"/>
      <c r="H41" s="178"/>
      <c r="I41" s="137">
        <f>SUM((B13*B8)+(C13*C8)+(D13*D8)+(E13*E8)+(F13*F8)+(H13*H8)+(I13*I8)+(J13*J8)+(K13*K8)+(L13*L8)+(M13*M8)+(N13*N8)+(O13*O8)+(P13*P8)+(Q13*Q8)+(R13*R8)+(S13*S8)+(T13*T8)+(V13*V8)+(W13*W8)+(X13*X8)+(Y13*Y8)+(AA13*AA8)+(AC13*AC8)+(AD13*AD8)+(AE13*AE8)+(AF13*AF8)+(B29*B24)+(D29*D24)+(F29*F24)+(G29*G24)+(H29*H24)+(J29*J24)+(L29*L24)+(N29*N24)+(P29*P24)+(R29*R24)+(T29*T24)+(U29*U24)+(W29*W24)+(X29*X24)+(Y29*Y24)+(AA29*AA24)+(AC29*AC24)+(AD29*AD24)+(AE29*AE24)+(AF29*AF24)+(AH8*AH13)+(Q24*Q29)+(AH24*AH29)+(AI13*AI8)+(AJ13*AJ8)+(AK13*AK8)+(AJ29*AJ24)+(AL29*AL24))</f>
        <v>0</v>
      </c>
      <c r="J41" s="137"/>
      <c r="K41" s="137"/>
      <c r="L41" s="132">
        <f t="shared" si="2"/>
        <v>0</v>
      </c>
      <c r="M41" s="132"/>
      <c r="N41" s="132"/>
      <c r="O41" s="49"/>
      <c r="P41" s="113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5"/>
    </row>
    <row r="42" spans="1:39" ht="12" customHeight="1" x14ac:dyDescent="0.2">
      <c r="A42" s="133" t="str">
        <f>VLOOKUP("K6",übersetzen,code,FALSE)</f>
        <v>circuit 6:</v>
      </c>
      <c r="B42" s="134"/>
      <c r="C42" s="173"/>
      <c r="D42" s="174"/>
      <c r="E42" s="175"/>
      <c r="F42" s="176">
        <f t="shared" si="1"/>
        <v>0</v>
      </c>
      <c r="G42" s="177"/>
      <c r="H42" s="178"/>
      <c r="I42" s="137">
        <f>SUM((B14*B8)+(C14*C8)+(D14*D8)+(E14*E8)+(F14*F8)+(H14*H8)+(I14*I8)+(J14*J8)+(K14*K8)+(L14*L8)+(M14*M8)+(N14*N8)+(O14*O8)+(P14*P8)+(Q14*Q8)+(R14*R8)+(S14*S8)+(T14*T8)+(V14*V8)+(W14*W8)+(X14*X8)+(Y14*Y8)+(AA14*AA8)+(AC14*AC8)+(AD14*AD8)+(AE14*AE8)+(AF14*AF8)+(B30*B24)+(D30*D24)+(F30*F24)+(G30*G24)+(H30*H24)+(J30*J24)+(L30*L24)+(N30*N24)+(P30*P24)+(R30*R24)+(T30*T24)+(U30*U24)+(W30*W24)+(X30*X24)+(Y30*Y24)+(AA30*AA24)+(AC30*AC24)+(AD30*AD24)+(AE30*AE24)+(AF30*AF24)+(AH8*AH14)+(Q24*Q30)+(AH24*AH30)+(AI14*AI8)+(AJ14*AJ8)+(AK14*AK8)+(AJ30*AJ24)+(AL30*AL24))</f>
        <v>0</v>
      </c>
      <c r="J42" s="137"/>
      <c r="K42" s="137"/>
      <c r="L42" s="132">
        <f t="shared" si="2"/>
        <v>0</v>
      </c>
      <c r="M42" s="132"/>
      <c r="N42" s="132"/>
      <c r="O42" s="49"/>
      <c r="P42" s="116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8"/>
    </row>
    <row r="43" spans="1:39" ht="12" customHeight="1" x14ac:dyDescent="0.2">
      <c r="A43" s="133" t="str">
        <f>VLOOKUP("K7",übersetzen,code,FALSE)</f>
        <v>circuit 7:</v>
      </c>
      <c r="B43" s="134"/>
      <c r="C43" s="173"/>
      <c r="D43" s="174"/>
      <c r="E43" s="175"/>
      <c r="F43" s="176">
        <f t="shared" si="1"/>
        <v>0</v>
      </c>
      <c r="G43" s="177"/>
      <c r="H43" s="178"/>
      <c r="I43" s="137">
        <f>SUM((B15*B8)+(C15*C8)+(D15*D8)+(E15*E8)+(F15*F8)+(H15*H8)+(I15*I8)+(J15*J8)+(K15*K8)+(L15*L8)+(M15*M8)+(N15*N8)+(O15*O8)+(P15*P8)+(Q15*Q8)+(R15*R8)+(S15*S8)+(T15*T8)+(V15*V8)+(W15*W8)+(X15*X8)+(Y15*Y8)+(AA15*AA8)+(AC15*AC8)+(AD15*AD8)+(AE15*AE8)+(AF15*AF8)+(B31*B24)+(D31*D24)+(F31*F24)+(G31*G24)+(H31*H24)+(J31*J24)+(L31*L24)+(N31*N24)+(P31*P24)+(R31*R24)+(T31*T24)+(U31*U24)+(W31*W24)+(X31*X24)+(Y31*Y24)+(AA31*AA24)+(AC31*AC24)+(AD31*AD24)+(AE31*AE24)+(AF31*AF24)+(AH8*AH15)+(Q24*Q31)+(AH24*AH31)+(AI15*AI8)+(AJ15*AJ8)+(AK15*AK8)+(AJ31*AJ24)+(AL31*AL24))</f>
        <v>0</v>
      </c>
      <c r="J43" s="137"/>
      <c r="K43" s="137"/>
      <c r="L43" s="132">
        <f t="shared" si="2"/>
        <v>0</v>
      </c>
      <c r="M43" s="132"/>
      <c r="N43" s="132"/>
      <c r="O43" s="49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36"/>
      <c r="AI43" s="36"/>
    </row>
    <row r="44" spans="1:39" ht="12" customHeight="1" x14ac:dyDescent="0.2">
      <c r="A44" s="133" t="str">
        <f>VLOOKUP("K8",übersetzen,code,FALSE)</f>
        <v>circuit 8:</v>
      </c>
      <c r="B44" s="134"/>
      <c r="C44" s="173"/>
      <c r="D44" s="174"/>
      <c r="E44" s="175"/>
      <c r="F44" s="176">
        <f t="shared" si="1"/>
        <v>0</v>
      </c>
      <c r="G44" s="177"/>
      <c r="H44" s="178"/>
      <c r="I44" s="137">
        <f>SUM((B16*B8)+(C16*C8)+(D16*D8)+(E16*E8)+(F16*F8)+(H16*H8)+(I16*I8)+(J16*J8)+(K16*K8)+(L16*L8)+(M16*M8)+(N16*N8)+(O16*O8)+(P16*P8)+(Q16*Q8)+(R16*R8)+(S16*S8)+(T16*T8)+(V16*V8)+(W16*W8)+(X16*X8)+(Y16*Y8)+(AA16*AA8)+(AC16*AC8)+(AD16*AD8)+(AE16*AE8)+(AF16*AF8)+(B32*B24)+(D32*D24)+(F32*F24)+(G32*G24)+(H32*H24)+(J32*J24)+(L32*L24)+(N32*N24)+(P32*P24)+(R32*R24)+(T32*T24)+(U32*U24)+(W32*W24)+(X32*X24)+(Y32*Y24)+(AA32*AA24)+(AC32*AC24)+(AD32*AD24)+(AE32*AE24)+(AF32*AF24)+(AH8*AH16)+(Q24*Q32)+(AH24*AH32)+(AI16*AI8)+(AJ16*AJ8)+(AK16*AK8)+(AJ32*AJ24)+(AL32*AL24))</f>
        <v>0</v>
      </c>
      <c r="J44" s="137"/>
      <c r="K44" s="137"/>
      <c r="L44" s="132">
        <f t="shared" si="2"/>
        <v>0</v>
      </c>
      <c r="M44" s="132"/>
      <c r="N44" s="132"/>
      <c r="O44" s="49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36"/>
      <c r="AI44" s="36"/>
    </row>
    <row r="45" spans="1:39" ht="12" customHeight="1" x14ac:dyDescent="0.2">
      <c r="A45" s="122" t="str">
        <f>VLOOKUP("Anzahl",übersetzen,code,FALSE)</f>
        <v>Total:</v>
      </c>
      <c r="B45" s="124"/>
      <c r="C45" s="64"/>
      <c r="D45" s="65"/>
      <c r="E45" s="66"/>
      <c r="F45" s="131">
        <f>SUM(F37:H44)</f>
        <v>0</v>
      </c>
      <c r="G45" s="127"/>
      <c r="H45" s="128"/>
      <c r="I45" s="126">
        <f>SUM(I37:K44)</f>
        <v>0</v>
      </c>
      <c r="J45" s="127"/>
      <c r="K45" s="128"/>
      <c r="L45" s="64"/>
      <c r="M45" s="65"/>
      <c r="N45" s="66"/>
      <c r="O45" s="36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36"/>
      <c r="AI45" s="36"/>
    </row>
  </sheetData>
  <sheetProtection algorithmName="SHA-512" hashValue="RZ0fvVrj79qwRVDM5CVYrCJ20gg2DB0frRPsN99E3HbDXflmLW3zj2/Yhmac5C4rZUF4il6NLpEwZYbxGlZ0lg==" saltValue="cHNYQk0kFBFXK9/SOfCYUQ==" spinCount="100000" sheet="1" objects="1" scenarios="1" selectLockedCells="1"/>
  <mergeCells count="331">
    <mergeCell ref="AB2:AD2"/>
    <mergeCell ref="AE2:AL2"/>
    <mergeCell ref="B3:AL3"/>
    <mergeCell ref="A4:A6"/>
    <mergeCell ref="B4:E4"/>
    <mergeCell ref="F4:G4"/>
    <mergeCell ref="H4:I4"/>
    <mergeCell ref="J4:K4"/>
    <mergeCell ref="L4:M4"/>
    <mergeCell ref="A2:B2"/>
    <mergeCell ref="C2:P2"/>
    <mergeCell ref="R2:Z2"/>
    <mergeCell ref="AC4:AE4"/>
    <mergeCell ref="AF4:AH4"/>
    <mergeCell ref="AI4:AJ4"/>
    <mergeCell ref="AK4:AL4"/>
    <mergeCell ref="AF5:AG5"/>
    <mergeCell ref="AF6:AG6"/>
    <mergeCell ref="N4:P4"/>
    <mergeCell ref="Q4:S4"/>
    <mergeCell ref="T4:U4"/>
    <mergeCell ref="V4:X4"/>
    <mergeCell ref="Y4:Z4"/>
    <mergeCell ref="AA4:AB4"/>
    <mergeCell ref="AF7:AH7"/>
    <mergeCell ref="AK7:AL7"/>
    <mergeCell ref="F8:G8"/>
    <mergeCell ref="N8:O8"/>
    <mergeCell ref="T8:U8"/>
    <mergeCell ref="Y8:Z8"/>
    <mergeCell ref="AA8:AB8"/>
    <mergeCell ref="AF8:AG8"/>
    <mergeCell ref="AK8:AL8"/>
    <mergeCell ref="F7:G7"/>
    <mergeCell ref="N7:P7"/>
    <mergeCell ref="T7:U7"/>
    <mergeCell ref="Y7:Z7"/>
    <mergeCell ref="AA7:AB7"/>
    <mergeCell ref="AC7:AD7"/>
    <mergeCell ref="AK9:AL9"/>
    <mergeCell ref="F10:G10"/>
    <mergeCell ref="N10:O10"/>
    <mergeCell ref="T10:U10"/>
    <mergeCell ref="Y10:Z10"/>
    <mergeCell ref="AA10:AB10"/>
    <mergeCell ref="AF10:AG10"/>
    <mergeCell ref="AK10:AL10"/>
    <mergeCell ref="F9:G9"/>
    <mergeCell ref="N9:O9"/>
    <mergeCell ref="T9:U9"/>
    <mergeCell ref="Y9:Z9"/>
    <mergeCell ref="AA9:AB9"/>
    <mergeCell ref="AF9:AG9"/>
    <mergeCell ref="AK11:AL11"/>
    <mergeCell ref="F12:G12"/>
    <mergeCell ref="N12:O12"/>
    <mergeCell ref="T12:U12"/>
    <mergeCell ref="Y12:Z12"/>
    <mergeCell ref="AA12:AB12"/>
    <mergeCell ref="AF12:AG12"/>
    <mergeCell ref="AK12:AL12"/>
    <mergeCell ref="F11:G11"/>
    <mergeCell ref="N11:O11"/>
    <mergeCell ref="T11:U11"/>
    <mergeCell ref="Y11:Z11"/>
    <mergeCell ref="AA11:AB11"/>
    <mergeCell ref="AF11:AG11"/>
    <mergeCell ref="AK13:AL13"/>
    <mergeCell ref="F14:G14"/>
    <mergeCell ref="N14:O14"/>
    <mergeCell ref="T14:U14"/>
    <mergeCell ref="Y14:Z14"/>
    <mergeCell ref="AA14:AB14"/>
    <mergeCell ref="AF14:AG14"/>
    <mergeCell ref="AK14:AL14"/>
    <mergeCell ref="F13:G13"/>
    <mergeCell ref="N13:O13"/>
    <mergeCell ref="T13:U13"/>
    <mergeCell ref="Y13:Z13"/>
    <mergeCell ref="AA13:AB13"/>
    <mergeCell ref="AF13:AG13"/>
    <mergeCell ref="AK15:AL15"/>
    <mergeCell ref="F16:G16"/>
    <mergeCell ref="N16:O16"/>
    <mergeCell ref="T16:U16"/>
    <mergeCell ref="Y16:Z16"/>
    <mergeCell ref="AA16:AB16"/>
    <mergeCell ref="AF16:AG16"/>
    <mergeCell ref="AK16:AL16"/>
    <mergeCell ref="F15:G15"/>
    <mergeCell ref="N15:O15"/>
    <mergeCell ref="T15:U15"/>
    <mergeCell ref="Y15:Z15"/>
    <mergeCell ref="AA15:AB15"/>
    <mergeCell ref="AF15:AG15"/>
    <mergeCell ref="AK17:AL17"/>
    <mergeCell ref="B19:AM19"/>
    <mergeCell ref="A20:A22"/>
    <mergeCell ref="B20:C20"/>
    <mergeCell ref="D20:E20"/>
    <mergeCell ref="F20:G20"/>
    <mergeCell ref="H20:I20"/>
    <mergeCell ref="J20:K20"/>
    <mergeCell ref="L20:M20"/>
    <mergeCell ref="N20:O20"/>
    <mergeCell ref="F17:G17"/>
    <mergeCell ref="N17:O17"/>
    <mergeCell ref="T17:U17"/>
    <mergeCell ref="Y17:Z17"/>
    <mergeCell ref="AA17:AB17"/>
    <mergeCell ref="AF17:AG17"/>
    <mergeCell ref="B23:C23"/>
    <mergeCell ref="D23:E23"/>
    <mergeCell ref="H23:I23"/>
    <mergeCell ref="J23:K23"/>
    <mergeCell ref="L23:M23"/>
    <mergeCell ref="P20:Q20"/>
    <mergeCell ref="R20:T20"/>
    <mergeCell ref="U20:V20"/>
    <mergeCell ref="W20:X20"/>
    <mergeCell ref="AL23:AM23"/>
    <mergeCell ref="N23:O23"/>
    <mergeCell ref="P23:Q23"/>
    <mergeCell ref="R23:S23"/>
    <mergeCell ref="U23:V23"/>
    <mergeCell ref="W23:X23"/>
    <mergeCell ref="Y23:Z23"/>
    <mergeCell ref="AC20:AD20"/>
    <mergeCell ref="AE20:AG20"/>
    <mergeCell ref="AH20:AI20"/>
    <mergeCell ref="AJ20:AK20"/>
    <mergeCell ref="AL20:AM20"/>
    <mergeCell ref="Y20:Z20"/>
    <mergeCell ref="AA20:AB20"/>
    <mergeCell ref="H24:I24"/>
    <mergeCell ref="J24:K24"/>
    <mergeCell ref="L24:M24"/>
    <mergeCell ref="N24:O24"/>
    <mergeCell ref="AA23:AB23"/>
    <mergeCell ref="AC23:AD23"/>
    <mergeCell ref="AE23:AG23"/>
    <mergeCell ref="AH23:AI23"/>
    <mergeCell ref="AJ23:AK23"/>
    <mergeCell ref="Y25:Z25"/>
    <mergeCell ref="AA25:AB25"/>
    <mergeCell ref="AE25:AG25"/>
    <mergeCell ref="AH25:AI25"/>
    <mergeCell ref="AJ25:AK25"/>
    <mergeCell ref="AL25:AM25"/>
    <mergeCell ref="AJ24:AK24"/>
    <mergeCell ref="AL24:AM24"/>
    <mergeCell ref="B25:C25"/>
    <mergeCell ref="D25:E25"/>
    <mergeCell ref="H25:I25"/>
    <mergeCell ref="J25:K25"/>
    <mergeCell ref="L25:M25"/>
    <mergeCell ref="N25:O25"/>
    <mergeCell ref="R25:S25"/>
    <mergeCell ref="U25:V25"/>
    <mergeCell ref="R24:S24"/>
    <mergeCell ref="U24:V24"/>
    <mergeCell ref="Y24:Z24"/>
    <mergeCell ref="AA24:AB24"/>
    <mergeCell ref="AE24:AG24"/>
    <mergeCell ref="AH24:AI24"/>
    <mergeCell ref="B24:C24"/>
    <mergeCell ref="D24:E24"/>
    <mergeCell ref="AL27:AM27"/>
    <mergeCell ref="AJ26:AK26"/>
    <mergeCell ref="AL26:AM26"/>
    <mergeCell ref="B27:C27"/>
    <mergeCell ref="D27:E27"/>
    <mergeCell ref="H27:I27"/>
    <mergeCell ref="J27:K27"/>
    <mergeCell ref="L27:M27"/>
    <mergeCell ref="N27:O27"/>
    <mergeCell ref="R27:S27"/>
    <mergeCell ref="U27:V27"/>
    <mergeCell ref="R26:S26"/>
    <mergeCell ref="U26:V26"/>
    <mergeCell ref="Y26:Z26"/>
    <mergeCell ref="AA26:AB26"/>
    <mergeCell ref="AE26:AG26"/>
    <mergeCell ref="AH26:AI26"/>
    <mergeCell ref="B26:C26"/>
    <mergeCell ref="D26:E26"/>
    <mergeCell ref="H26:I26"/>
    <mergeCell ref="J26:K26"/>
    <mergeCell ref="L26:M26"/>
    <mergeCell ref="N26:O26"/>
    <mergeCell ref="H28:I28"/>
    <mergeCell ref="J28:K28"/>
    <mergeCell ref="L28:M28"/>
    <mergeCell ref="N28:O28"/>
    <mergeCell ref="Y27:Z27"/>
    <mergeCell ref="AA27:AB27"/>
    <mergeCell ref="AE27:AG27"/>
    <mergeCell ref="AH27:AI27"/>
    <mergeCell ref="AJ27:AK27"/>
    <mergeCell ref="Y29:Z29"/>
    <mergeCell ref="AA29:AB29"/>
    <mergeCell ref="AE29:AG29"/>
    <mergeCell ref="AH29:AI29"/>
    <mergeCell ref="AJ29:AK29"/>
    <mergeCell ref="AL29:AM29"/>
    <mergeCell ref="AJ28:AK28"/>
    <mergeCell ref="AL28:AM28"/>
    <mergeCell ref="B29:C29"/>
    <mergeCell ref="D29:E29"/>
    <mergeCell ref="H29:I29"/>
    <mergeCell ref="J29:K29"/>
    <mergeCell ref="L29:M29"/>
    <mergeCell ref="N29:O29"/>
    <mergeCell ref="R29:S29"/>
    <mergeCell ref="U29:V29"/>
    <mergeCell ref="R28:S28"/>
    <mergeCell ref="U28:V28"/>
    <mergeCell ref="Y28:Z28"/>
    <mergeCell ref="AA28:AB28"/>
    <mergeCell ref="AE28:AG28"/>
    <mergeCell ref="AH28:AI28"/>
    <mergeCell ref="B28:C28"/>
    <mergeCell ref="D28:E28"/>
    <mergeCell ref="AL31:AM31"/>
    <mergeCell ref="AJ30:AK30"/>
    <mergeCell ref="AL30:AM30"/>
    <mergeCell ref="B31:C31"/>
    <mergeCell ref="D31:E31"/>
    <mergeCell ref="H31:I31"/>
    <mergeCell ref="J31:K31"/>
    <mergeCell ref="L31:M31"/>
    <mergeCell ref="N31:O31"/>
    <mergeCell ref="R31:S31"/>
    <mergeCell ref="U31:V31"/>
    <mergeCell ref="R30:S30"/>
    <mergeCell ref="U30:V30"/>
    <mergeCell ref="Y30:Z30"/>
    <mergeCell ref="AA30:AB30"/>
    <mergeCell ref="AE30:AG30"/>
    <mergeCell ref="AH30:AI30"/>
    <mergeCell ref="B30:C30"/>
    <mergeCell ref="D30:E30"/>
    <mergeCell ref="H30:I30"/>
    <mergeCell ref="J30:K30"/>
    <mergeCell ref="L30:M30"/>
    <mergeCell ref="N30:O30"/>
    <mergeCell ref="H32:I32"/>
    <mergeCell ref="J32:K32"/>
    <mergeCell ref="L32:M32"/>
    <mergeCell ref="N32:O32"/>
    <mergeCell ref="Y31:Z31"/>
    <mergeCell ref="AA31:AB31"/>
    <mergeCell ref="AE31:AG31"/>
    <mergeCell ref="AH31:AI31"/>
    <mergeCell ref="AJ31:AK31"/>
    <mergeCell ref="Y33:Z33"/>
    <mergeCell ref="AA33:AB33"/>
    <mergeCell ref="AE33:AG33"/>
    <mergeCell ref="AH33:AI33"/>
    <mergeCell ref="AJ33:AK33"/>
    <mergeCell ref="AL33:AM33"/>
    <mergeCell ref="AJ32:AK32"/>
    <mergeCell ref="AL32:AM32"/>
    <mergeCell ref="B33:C33"/>
    <mergeCell ref="D33:E33"/>
    <mergeCell ref="H33:I33"/>
    <mergeCell ref="J33:K33"/>
    <mergeCell ref="L33:M33"/>
    <mergeCell ref="N33:O33"/>
    <mergeCell ref="R33:S33"/>
    <mergeCell ref="U33:V33"/>
    <mergeCell ref="R32:S32"/>
    <mergeCell ref="U32:V32"/>
    <mergeCell ref="Y32:Z32"/>
    <mergeCell ref="AA32:AB32"/>
    <mergeCell ref="AE32:AG32"/>
    <mergeCell ref="AH32:AI32"/>
    <mergeCell ref="B32:C32"/>
    <mergeCell ref="D32:E32"/>
    <mergeCell ref="P37:AM42"/>
    <mergeCell ref="A38:B38"/>
    <mergeCell ref="C38:E38"/>
    <mergeCell ref="F38:H38"/>
    <mergeCell ref="I38:K38"/>
    <mergeCell ref="A35:N35"/>
    <mergeCell ref="P35:U35"/>
    <mergeCell ref="V35:AM35"/>
    <mergeCell ref="C36:E36"/>
    <mergeCell ref="F36:H36"/>
    <mergeCell ref="I36:K36"/>
    <mergeCell ref="L36:N36"/>
    <mergeCell ref="P36:AM36"/>
    <mergeCell ref="L38:N38"/>
    <mergeCell ref="A39:B39"/>
    <mergeCell ref="C39:E39"/>
    <mergeCell ref="F39:H39"/>
    <mergeCell ref="I39:K39"/>
    <mergeCell ref="L39:N39"/>
    <mergeCell ref="A37:B37"/>
    <mergeCell ref="C37:E37"/>
    <mergeCell ref="F37:H37"/>
    <mergeCell ref="I37:K37"/>
    <mergeCell ref="L37:N37"/>
    <mergeCell ref="A40:B40"/>
    <mergeCell ref="C40:E40"/>
    <mergeCell ref="F40:H40"/>
    <mergeCell ref="I40:K40"/>
    <mergeCell ref="L40:N40"/>
    <mergeCell ref="A41:B41"/>
    <mergeCell ref="C41:E41"/>
    <mergeCell ref="F41:H41"/>
    <mergeCell ref="I41:K41"/>
    <mergeCell ref="L41:N41"/>
    <mergeCell ref="A44:B44"/>
    <mergeCell ref="C44:E44"/>
    <mergeCell ref="F44:H44"/>
    <mergeCell ref="I44:K44"/>
    <mergeCell ref="L44:N44"/>
    <mergeCell ref="A45:B45"/>
    <mergeCell ref="F45:H45"/>
    <mergeCell ref="I45:K45"/>
    <mergeCell ref="A42:B42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</mergeCells>
  <conditionalFormatting sqref="F37:H40 F41:F44">
    <cfRule type="cellIs" dxfId="5" priority="11" stopIfTrue="1" operator="greaterThan">
      <formula>20</formula>
    </cfRule>
    <cfRule type="cellIs" dxfId="4" priority="12" stopIfTrue="1" operator="lessThan">
      <formula>21</formula>
    </cfRule>
  </conditionalFormatting>
  <conditionalFormatting sqref="I37:K44">
    <cfRule type="cellIs" dxfId="3" priority="1" stopIfTrue="1" operator="greaterThan">
      <formula>72</formula>
    </cfRule>
    <cfRule type="cellIs" dxfId="2" priority="2" stopIfTrue="1" operator="lessThan">
      <formula>72.1</formula>
    </cfRule>
  </conditionalFormatting>
  <conditionalFormatting sqref="AA2">
    <cfRule type="cellIs" dxfId="1" priority="9" stopIfTrue="1" operator="lessThan">
      <formula>1</formula>
    </cfRule>
    <cfRule type="cellIs" dxfId="0" priority="10" stopIfTrue="1" operator="between">
      <formula>1</formula>
      <formula>8</formula>
    </cfRule>
  </conditionalFormatting>
  <dataValidations count="1">
    <dataValidation type="list" allowBlank="1" showErrorMessage="1" promptTitle="Wert für Stunden eintragen:" prompt="1_x000a_2_x000a_3_x000a_8" sqref="AA2" xr:uid="{00000000-0002-0000-0400-000000000000}">
      <formula1>"1,2,3,8"</formula1>
    </dataValidation>
  </dataValidations>
  <printOptions horizontalCentered="1"/>
  <pageMargins left="0.31496062992125984" right="0.31496062992125984" top="0.31496062992125984" bottom="0.19685039370078741" header="0.19685039370078741" footer="0.19685039370078741"/>
  <pageSetup paperSize="9" orientation="landscape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J100"/>
  <sheetViews>
    <sheetView workbookViewId="0">
      <selection activeCell="K7" sqref="K7"/>
    </sheetView>
  </sheetViews>
  <sheetFormatPr defaultColWidth="11.42578125" defaultRowHeight="12.75" x14ac:dyDescent="0.2"/>
  <cols>
    <col min="1" max="1" width="4" style="16" bestFit="1" customWidth="1"/>
    <col min="2" max="2" width="14.42578125" style="16" customWidth="1"/>
    <col min="3" max="16384" width="11.42578125" style="16"/>
  </cols>
  <sheetData>
    <row r="1" spans="1:10" x14ac:dyDescent="0.2">
      <c r="A1" s="18">
        <v>1</v>
      </c>
      <c r="B1" s="19" t="s">
        <v>54</v>
      </c>
      <c r="C1" s="18">
        <v>12</v>
      </c>
      <c r="D1" s="17">
        <v>8.1</v>
      </c>
      <c r="E1" s="17">
        <f t="shared" ref="E1:E32" si="0">D1*216</f>
        <v>1749.6</v>
      </c>
      <c r="F1" s="16">
        <v>1</v>
      </c>
      <c r="G1" s="84" t="str">
        <f>VLOOKUP("us",übersetzen,code,FALSE)</f>
        <v>Substation</v>
      </c>
      <c r="H1" s="85">
        <v>1.25</v>
      </c>
      <c r="I1" s="84" t="s">
        <v>55</v>
      </c>
      <c r="J1" s="85" t="s">
        <v>56</v>
      </c>
    </row>
    <row r="2" spans="1:10" x14ac:dyDescent="0.2">
      <c r="A2" s="18">
        <v>2</v>
      </c>
      <c r="B2" s="19" t="s">
        <v>57</v>
      </c>
      <c r="C2" s="18">
        <v>12</v>
      </c>
      <c r="D2" s="17">
        <v>4.5</v>
      </c>
      <c r="E2" s="17">
        <f t="shared" si="0"/>
        <v>972</v>
      </c>
      <c r="F2" s="16">
        <v>2</v>
      </c>
      <c r="G2" s="84" t="str">
        <f>VLOOKUP("hs",übersetzen,code,FALSE)</f>
        <v>Mainstation</v>
      </c>
      <c r="H2" s="85">
        <v>2.5</v>
      </c>
      <c r="I2" s="84" t="s">
        <v>58</v>
      </c>
      <c r="J2" s="85" t="s">
        <v>59</v>
      </c>
    </row>
    <row r="3" spans="1:10" x14ac:dyDescent="0.2">
      <c r="A3" s="18">
        <v>3</v>
      </c>
      <c r="B3" s="19" t="s">
        <v>60</v>
      </c>
      <c r="C3" s="18">
        <v>12</v>
      </c>
      <c r="D3" s="17">
        <v>3.3</v>
      </c>
      <c r="E3" s="17">
        <f t="shared" si="0"/>
        <v>712.8</v>
      </c>
      <c r="F3" s="16">
        <v>3</v>
      </c>
    </row>
    <row r="4" spans="1:10" x14ac:dyDescent="0.2">
      <c r="A4" s="18">
        <v>4</v>
      </c>
      <c r="B4" s="19" t="s">
        <v>61</v>
      </c>
      <c r="C4" s="18">
        <v>12</v>
      </c>
      <c r="D4" s="17">
        <v>1.4</v>
      </c>
      <c r="E4" s="17">
        <f t="shared" si="0"/>
        <v>302.39999999999998</v>
      </c>
      <c r="F4" s="16">
        <v>8</v>
      </c>
    </row>
    <row r="5" spans="1:10" x14ac:dyDescent="0.2">
      <c r="A5" s="18">
        <v>5</v>
      </c>
      <c r="B5" s="16" t="s">
        <v>62</v>
      </c>
      <c r="C5" s="18">
        <v>18</v>
      </c>
      <c r="D5" s="17">
        <v>11.9</v>
      </c>
      <c r="E5" s="17">
        <f t="shared" si="0"/>
        <v>2570.4</v>
      </c>
      <c r="F5" s="16">
        <v>1</v>
      </c>
    </row>
    <row r="6" spans="1:10" x14ac:dyDescent="0.2">
      <c r="A6" s="18">
        <v>6</v>
      </c>
      <c r="B6" s="16" t="s">
        <v>63</v>
      </c>
      <c r="C6" s="18">
        <v>18</v>
      </c>
      <c r="D6" s="17">
        <v>6.79</v>
      </c>
      <c r="E6" s="17">
        <f t="shared" si="0"/>
        <v>1466.64</v>
      </c>
      <c r="F6" s="16">
        <v>2</v>
      </c>
    </row>
    <row r="7" spans="1:10" x14ac:dyDescent="0.2">
      <c r="A7" s="18">
        <v>7</v>
      </c>
      <c r="B7" s="16" t="s">
        <v>64</v>
      </c>
      <c r="C7" s="18">
        <v>18</v>
      </c>
      <c r="D7" s="17">
        <v>4.93</v>
      </c>
      <c r="E7" s="17">
        <f t="shared" si="0"/>
        <v>1064.8799999999999</v>
      </c>
      <c r="F7" s="16">
        <v>3</v>
      </c>
    </row>
    <row r="8" spans="1:10" x14ac:dyDescent="0.2">
      <c r="A8" s="18">
        <v>8</v>
      </c>
      <c r="B8" s="16" t="s">
        <v>65</v>
      </c>
      <c r="C8" s="18">
        <v>18</v>
      </c>
      <c r="D8" s="17">
        <v>2.09</v>
      </c>
      <c r="E8" s="17">
        <f t="shared" si="0"/>
        <v>451.43999999999994</v>
      </c>
      <c r="F8" s="16">
        <v>8</v>
      </c>
    </row>
    <row r="9" spans="1:10" x14ac:dyDescent="0.2">
      <c r="A9" s="18">
        <v>9</v>
      </c>
      <c r="B9" s="16" t="s">
        <v>66</v>
      </c>
      <c r="C9" s="18">
        <v>28</v>
      </c>
      <c r="D9" s="17">
        <v>20.7</v>
      </c>
      <c r="E9" s="17">
        <f t="shared" si="0"/>
        <v>4471.2</v>
      </c>
      <c r="F9" s="16">
        <v>1</v>
      </c>
    </row>
    <row r="10" spans="1:10" x14ac:dyDescent="0.2">
      <c r="A10" s="18">
        <v>10</v>
      </c>
      <c r="B10" s="16" t="s">
        <v>67</v>
      </c>
      <c r="C10" s="18">
        <v>28</v>
      </c>
      <c r="D10" s="17">
        <v>11.73</v>
      </c>
      <c r="E10" s="17">
        <f t="shared" si="0"/>
        <v>2533.6800000000003</v>
      </c>
      <c r="F10" s="16">
        <v>2</v>
      </c>
    </row>
    <row r="11" spans="1:10" x14ac:dyDescent="0.2">
      <c r="A11" s="18">
        <v>11</v>
      </c>
      <c r="B11" s="16" t="s">
        <v>68</v>
      </c>
      <c r="C11" s="18">
        <v>28</v>
      </c>
      <c r="D11" s="17">
        <v>8.43</v>
      </c>
      <c r="E11" s="17">
        <f t="shared" si="0"/>
        <v>1820.8799999999999</v>
      </c>
      <c r="F11" s="16">
        <v>3</v>
      </c>
    </row>
    <row r="12" spans="1:10" x14ac:dyDescent="0.2">
      <c r="A12" s="18">
        <v>12</v>
      </c>
      <c r="B12" s="16" t="s">
        <v>69</v>
      </c>
      <c r="C12" s="18">
        <v>28</v>
      </c>
      <c r="D12" s="17">
        <v>3.71</v>
      </c>
      <c r="E12" s="17">
        <f t="shared" si="0"/>
        <v>801.36</v>
      </c>
      <c r="F12" s="16">
        <v>8</v>
      </c>
    </row>
    <row r="13" spans="1:10" x14ac:dyDescent="0.2">
      <c r="A13" s="18">
        <v>13</v>
      </c>
      <c r="B13" s="16" t="s">
        <v>70</v>
      </c>
      <c r="C13" s="18">
        <v>33</v>
      </c>
      <c r="D13" s="17">
        <v>25</v>
      </c>
      <c r="E13" s="17">
        <f t="shared" si="0"/>
        <v>5400</v>
      </c>
      <c r="F13" s="16">
        <v>1</v>
      </c>
    </row>
    <row r="14" spans="1:10" x14ac:dyDescent="0.2">
      <c r="A14" s="18">
        <v>14</v>
      </c>
      <c r="B14" s="16" t="s">
        <v>71</v>
      </c>
      <c r="C14" s="18">
        <v>33</v>
      </c>
      <c r="D14" s="17">
        <v>13.98</v>
      </c>
      <c r="E14" s="17">
        <f t="shared" si="0"/>
        <v>3019.6800000000003</v>
      </c>
      <c r="F14" s="16">
        <v>2</v>
      </c>
    </row>
    <row r="15" spans="1:10" x14ac:dyDescent="0.2">
      <c r="A15" s="18">
        <v>15</v>
      </c>
      <c r="B15" s="16" t="s">
        <v>72</v>
      </c>
      <c r="C15" s="18">
        <v>33</v>
      </c>
      <c r="D15" s="17">
        <v>10</v>
      </c>
      <c r="E15" s="17">
        <f t="shared" si="0"/>
        <v>2160</v>
      </c>
      <c r="F15" s="16">
        <v>3</v>
      </c>
    </row>
    <row r="16" spans="1:10" x14ac:dyDescent="0.2">
      <c r="A16" s="18">
        <v>16</v>
      </c>
      <c r="B16" s="16" t="s">
        <v>73</v>
      </c>
      <c r="C16" s="18">
        <v>33</v>
      </c>
      <c r="D16" s="17">
        <v>4.33</v>
      </c>
      <c r="E16" s="17">
        <f t="shared" si="0"/>
        <v>935.28</v>
      </c>
      <c r="F16" s="16">
        <v>8</v>
      </c>
    </row>
    <row r="17" spans="1:6" x14ac:dyDescent="0.2">
      <c r="A17" s="18">
        <v>17</v>
      </c>
      <c r="B17" s="16" t="s">
        <v>74</v>
      </c>
      <c r="C17" s="18">
        <v>44</v>
      </c>
      <c r="D17" s="17">
        <v>31.1</v>
      </c>
      <c r="E17" s="17">
        <f t="shared" si="0"/>
        <v>6717.6</v>
      </c>
      <c r="F17" s="16">
        <v>1</v>
      </c>
    </row>
    <row r="18" spans="1:6" x14ac:dyDescent="0.2">
      <c r="A18" s="18">
        <v>18</v>
      </c>
      <c r="B18" s="16" t="s">
        <v>75</v>
      </c>
      <c r="C18" s="18">
        <v>44</v>
      </c>
      <c r="D18" s="17">
        <v>17.809999999999999</v>
      </c>
      <c r="E18" s="17">
        <f t="shared" si="0"/>
        <v>3846.9599999999996</v>
      </c>
      <c r="F18" s="16">
        <v>2</v>
      </c>
    </row>
    <row r="19" spans="1:6" x14ac:dyDescent="0.2">
      <c r="A19" s="18">
        <v>19</v>
      </c>
      <c r="B19" s="16" t="s">
        <v>76</v>
      </c>
      <c r="C19" s="18">
        <v>44</v>
      </c>
      <c r="D19" s="17">
        <v>12.9</v>
      </c>
      <c r="E19" s="17">
        <f t="shared" si="0"/>
        <v>2786.4</v>
      </c>
      <c r="F19" s="16">
        <v>3</v>
      </c>
    </row>
    <row r="20" spans="1:6" x14ac:dyDescent="0.2">
      <c r="A20" s="18">
        <v>20</v>
      </c>
      <c r="B20" s="16" t="s">
        <v>77</v>
      </c>
      <c r="C20" s="18">
        <v>44</v>
      </c>
      <c r="D20" s="17">
        <v>5.7</v>
      </c>
      <c r="E20" s="17">
        <f t="shared" si="0"/>
        <v>1231.2</v>
      </c>
      <c r="F20" s="16">
        <v>8</v>
      </c>
    </row>
    <row r="21" spans="1:6" x14ac:dyDescent="0.2">
      <c r="A21" s="18">
        <v>21</v>
      </c>
      <c r="B21" s="16" t="s">
        <v>78</v>
      </c>
      <c r="C21" s="18">
        <v>55</v>
      </c>
      <c r="D21" s="17">
        <v>39.9</v>
      </c>
      <c r="E21" s="17">
        <f t="shared" si="0"/>
        <v>8618.4</v>
      </c>
      <c r="F21" s="16">
        <v>1</v>
      </c>
    </row>
    <row r="22" spans="1:6" x14ac:dyDescent="0.2">
      <c r="A22" s="18">
        <v>22</v>
      </c>
      <c r="B22" s="16" t="s">
        <v>79</v>
      </c>
      <c r="C22" s="18">
        <v>55</v>
      </c>
      <c r="D22" s="17">
        <v>23.1</v>
      </c>
      <c r="E22" s="17">
        <f t="shared" si="0"/>
        <v>4989.6000000000004</v>
      </c>
      <c r="F22" s="16">
        <v>2</v>
      </c>
    </row>
    <row r="23" spans="1:6" x14ac:dyDescent="0.2">
      <c r="A23" s="18">
        <v>23</v>
      </c>
      <c r="B23" s="16" t="s">
        <v>80</v>
      </c>
      <c r="C23" s="18">
        <v>55</v>
      </c>
      <c r="D23" s="17">
        <v>16.5</v>
      </c>
      <c r="E23" s="17">
        <f t="shared" si="0"/>
        <v>3564</v>
      </c>
      <c r="F23" s="16">
        <v>3</v>
      </c>
    </row>
    <row r="24" spans="1:6" x14ac:dyDescent="0.2">
      <c r="A24" s="18">
        <v>24</v>
      </c>
      <c r="B24" s="16" t="s">
        <v>81</v>
      </c>
      <c r="C24" s="18">
        <v>55</v>
      </c>
      <c r="D24" s="17">
        <v>7.17</v>
      </c>
      <c r="E24" s="17">
        <f t="shared" si="0"/>
        <v>1548.72</v>
      </c>
      <c r="F24" s="16">
        <v>8</v>
      </c>
    </row>
    <row r="25" spans="1:6" x14ac:dyDescent="0.2">
      <c r="A25" s="18">
        <v>25</v>
      </c>
      <c r="B25" s="16" t="s">
        <v>82</v>
      </c>
      <c r="C25" s="18">
        <v>70</v>
      </c>
      <c r="D25" s="17">
        <v>52.6</v>
      </c>
      <c r="E25" s="17">
        <f t="shared" si="0"/>
        <v>11361.6</v>
      </c>
      <c r="F25" s="16">
        <v>1</v>
      </c>
    </row>
    <row r="26" spans="1:6" x14ac:dyDescent="0.2">
      <c r="A26" s="18">
        <v>26</v>
      </c>
      <c r="B26" s="16" t="s">
        <v>83</v>
      </c>
      <c r="C26" s="18">
        <v>70</v>
      </c>
      <c r="D26" s="17">
        <v>30.9</v>
      </c>
      <c r="E26" s="17">
        <f t="shared" si="0"/>
        <v>6674.4</v>
      </c>
      <c r="F26" s="16">
        <v>2</v>
      </c>
    </row>
    <row r="27" spans="1:6" x14ac:dyDescent="0.2">
      <c r="A27" s="18">
        <v>27</v>
      </c>
      <c r="B27" s="16" t="s">
        <v>84</v>
      </c>
      <c r="C27" s="18">
        <v>70</v>
      </c>
      <c r="D27" s="17">
        <v>22.4</v>
      </c>
      <c r="E27" s="17">
        <f t="shared" si="0"/>
        <v>4838.3999999999996</v>
      </c>
      <c r="F27" s="16">
        <v>3</v>
      </c>
    </row>
    <row r="28" spans="1:6" x14ac:dyDescent="0.2">
      <c r="A28" s="18">
        <v>28</v>
      </c>
      <c r="B28" s="16" t="s">
        <v>85</v>
      </c>
      <c r="C28" s="18">
        <v>70</v>
      </c>
      <c r="D28" s="17">
        <v>10.199999999999999</v>
      </c>
      <c r="E28" s="17">
        <f t="shared" si="0"/>
        <v>2203.1999999999998</v>
      </c>
      <c r="F28" s="16">
        <v>8</v>
      </c>
    </row>
    <row r="29" spans="1:6" x14ac:dyDescent="0.2">
      <c r="A29" s="18">
        <v>29</v>
      </c>
      <c r="B29" s="16" t="s">
        <v>86</v>
      </c>
      <c r="C29" s="18">
        <v>80</v>
      </c>
      <c r="D29" s="17">
        <v>61.3</v>
      </c>
      <c r="E29" s="17">
        <f t="shared" si="0"/>
        <v>13240.8</v>
      </c>
      <c r="F29" s="16">
        <v>1</v>
      </c>
    </row>
    <row r="30" spans="1:6" x14ac:dyDescent="0.2">
      <c r="A30" s="18">
        <v>30</v>
      </c>
      <c r="B30" s="16" t="s">
        <v>87</v>
      </c>
      <c r="C30" s="18">
        <v>80</v>
      </c>
      <c r="D30" s="17">
        <v>34.54</v>
      </c>
      <c r="E30" s="17">
        <f t="shared" si="0"/>
        <v>7460.6399999999994</v>
      </c>
      <c r="F30" s="16">
        <v>2</v>
      </c>
    </row>
    <row r="31" spans="1:6" x14ac:dyDescent="0.2">
      <c r="A31" s="18">
        <v>31</v>
      </c>
      <c r="B31" s="16" t="s">
        <v>88</v>
      </c>
      <c r="C31" s="18">
        <v>80</v>
      </c>
      <c r="D31" s="17">
        <v>24.9</v>
      </c>
      <c r="E31" s="17">
        <f t="shared" si="0"/>
        <v>5378.4</v>
      </c>
      <c r="F31" s="16">
        <v>3</v>
      </c>
    </row>
    <row r="32" spans="1:6" x14ac:dyDescent="0.2">
      <c r="A32" s="18">
        <v>32</v>
      </c>
      <c r="B32" s="16" t="s">
        <v>89</v>
      </c>
      <c r="C32" s="18">
        <v>80</v>
      </c>
      <c r="D32" s="17">
        <v>11.1</v>
      </c>
      <c r="E32" s="17">
        <f t="shared" si="0"/>
        <v>2397.6</v>
      </c>
      <c r="F32" s="16">
        <v>8</v>
      </c>
    </row>
    <row r="33" spans="1:6" x14ac:dyDescent="0.2">
      <c r="A33" s="18">
        <v>33</v>
      </c>
      <c r="B33" s="19" t="s">
        <v>90</v>
      </c>
      <c r="C33" s="18">
        <v>100</v>
      </c>
      <c r="D33" s="17">
        <v>72.599999999999994</v>
      </c>
      <c r="E33" s="17">
        <f t="shared" ref="E33:E64" si="1">D33*216</f>
        <v>15681.599999999999</v>
      </c>
      <c r="F33" s="16">
        <v>1</v>
      </c>
    </row>
    <row r="34" spans="1:6" x14ac:dyDescent="0.2">
      <c r="A34" s="18">
        <v>34</v>
      </c>
      <c r="B34" s="19" t="s">
        <v>91</v>
      </c>
      <c r="C34" s="18">
        <v>100</v>
      </c>
      <c r="D34" s="17">
        <v>41.69</v>
      </c>
      <c r="E34" s="17">
        <f t="shared" si="1"/>
        <v>9005.0399999999991</v>
      </c>
      <c r="F34" s="16">
        <v>2</v>
      </c>
    </row>
    <row r="35" spans="1:6" x14ac:dyDescent="0.2">
      <c r="A35" s="18">
        <v>35</v>
      </c>
      <c r="B35" s="19" t="s">
        <v>92</v>
      </c>
      <c r="C35" s="18">
        <v>100</v>
      </c>
      <c r="D35" s="17">
        <v>30.3</v>
      </c>
      <c r="E35" s="17">
        <f t="shared" si="1"/>
        <v>6544.8</v>
      </c>
      <c r="F35" s="16">
        <v>3</v>
      </c>
    </row>
    <row r="36" spans="1:6" x14ac:dyDescent="0.2">
      <c r="A36" s="18">
        <v>36</v>
      </c>
      <c r="B36" s="19" t="s">
        <v>93</v>
      </c>
      <c r="C36" s="18">
        <v>100</v>
      </c>
      <c r="D36" s="17">
        <v>13.4</v>
      </c>
      <c r="E36" s="17">
        <f t="shared" si="1"/>
        <v>2894.4</v>
      </c>
      <c r="F36" s="16">
        <v>8</v>
      </c>
    </row>
    <row r="37" spans="1:6" x14ac:dyDescent="0.2">
      <c r="A37" s="18">
        <v>37</v>
      </c>
      <c r="B37" s="19" t="s">
        <v>94</v>
      </c>
      <c r="C37" s="18">
        <v>110</v>
      </c>
      <c r="D37" s="17">
        <v>78.3</v>
      </c>
      <c r="E37" s="17">
        <f t="shared" si="1"/>
        <v>16912.8</v>
      </c>
      <c r="F37" s="16">
        <v>1</v>
      </c>
    </row>
    <row r="38" spans="1:6" x14ac:dyDescent="0.2">
      <c r="A38" s="18">
        <v>38</v>
      </c>
      <c r="B38" s="19" t="s">
        <v>95</v>
      </c>
      <c r="C38" s="18">
        <v>110</v>
      </c>
      <c r="D38" s="17">
        <v>45.62</v>
      </c>
      <c r="E38" s="17">
        <f t="shared" si="1"/>
        <v>9853.92</v>
      </c>
      <c r="F38" s="16">
        <v>2</v>
      </c>
    </row>
    <row r="39" spans="1:6" x14ac:dyDescent="0.2">
      <c r="A39" s="18">
        <v>39</v>
      </c>
      <c r="B39" s="19" t="s">
        <v>96</v>
      </c>
      <c r="C39" s="18">
        <v>110</v>
      </c>
      <c r="D39" s="17">
        <v>33.299999999999997</v>
      </c>
      <c r="E39" s="17">
        <f t="shared" si="1"/>
        <v>7192.7999999999993</v>
      </c>
      <c r="F39" s="16">
        <v>3</v>
      </c>
    </row>
    <row r="40" spans="1:6" x14ac:dyDescent="0.2">
      <c r="A40" s="18">
        <v>40</v>
      </c>
      <c r="B40" s="19" t="s">
        <v>97</v>
      </c>
      <c r="C40" s="18">
        <v>110</v>
      </c>
      <c r="D40" s="17">
        <v>14.5</v>
      </c>
      <c r="E40" s="17">
        <f t="shared" si="1"/>
        <v>3132</v>
      </c>
      <c r="F40" s="16">
        <v>8</v>
      </c>
    </row>
    <row r="41" spans="1:6" x14ac:dyDescent="0.2">
      <c r="A41" s="18">
        <v>41</v>
      </c>
      <c r="B41" s="19" t="s">
        <v>98</v>
      </c>
      <c r="C41" s="18">
        <v>120</v>
      </c>
      <c r="D41" s="17">
        <v>83.9</v>
      </c>
      <c r="E41" s="17">
        <f t="shared" si="1"/>
        <v>18122.400000000001</v>
      </c>
      <c r="F41" s="16">
        <v>1</v>
      </c>
    </row>
    <row r="42" spans="1:6" x14ac:dyDescent="0.2">
      <c r="A42" s="18">
        <v>42</v>
      </c>
      <c r="B42" s="19" t="s">
        <v>99</v>
      </c>
      <c r="C42" s="18">
        <v>120</v>
      </c>
      <c r="D42" s="17">
        <v>48.71</v>
      </c>
      <c r="E42" s="17">
        <f t="shared" si="1"/>
        <v>10521.36</v>
      </c>
      <c r="F42" s="16">
        <v>2</v>
      </c>
    </row>
    <row r="43" spans="1:6" x14ac:dyDescent="0.2">
      <c r="A43" s="18">
        <v>43</v>
      </c>
      <c r="B43" s="19" t="s">
        <v>100</v>
      </c>
      <c r="C43" s="18">
        <v>120</v>
      </c>
      <c r="D43" s="17">
        <v>36.700000000000003</v>
      </c>
      <c r="E43" s="17">
        <f t="shared" si="1"/>
        <v>7927.2000000000007</v>
      </c>
      <c r="F43" s="16">
        <v>3</v>
      </c>
    </row>
    <row r="44" spans="1:6" x14ac:dyDescent="0.2">
      <c r="A44" s="18">
        <v>44</v>
      </c>
      <c r="B44" s="19" t="s">
        <v>101</v>
      </c>
      <c r="C44" s="18">
        <v>120</v>
      </c>
      <c r="D44" s="17">
        <v>15.8</v>
      </c>
      <c r="E44" s="17">
        <f t="shared" si="1"/>
        <v>3412.8</v>
      </c>
      <c r="F44" s="16">
        <v>8</v>
      </c>
    </row>
    <row r="45" spans="1:6" x14ac:dyDescent="0.2">
      <c r="A45" s="18">
        <v>45</v>
      </c>
      <c r="B45" s="19" t="s">
        <v>102</v>
      </c>
      <c r="C45" s="18">
        <v>135</v>
      </c>
      <c r="D45" s="17">
        <v>107</v>
      </c>
      <c r="E45" s="17">
        <f t="shared" si="1"/>
        <v>23112</v>
      </c>
      <c r="F45" s="16">
        <v>1</v>
      </c>
    </row>
    <row r="46" spans="1:6" x14ac:dyDescent="0.2">
      <c r="A46" s="18">
        <v>46</v>
      </c>
      <c r="B46" s="19" t="s">
        <v>103</v>
      </c>
      <c r="C46" s="18">
        <v>135</v>
      </c>
      <c r="D46" s="17">
        <v>62.79</v>
      </c>
      <c r="E46" s="17">
        <f t="shared" si="1"/>
        <v>13562.64</v>
      </c>
      <c r="F46" s="16">
        <v>2</v>
      </c>
    </row>
    <row r="47" spans="1:6" x14ac:dyDescent="0.2">
      <c r="A47" s="18">
        <v>47</v>
      </c>
      <c r="B47" s="19" t="s">
        <v>104</v>
      </c>
      <c r="C47" s="18">
        <v>135</v>
      </c>
      <c r="D47" s="17">
        <v>44.8</v>
      </c>
      <c r="E47" s="17">
        <f t="shared" si="1"/>
        <v>9676.7999999999993</v>
      </c>
      <c r="F47" s="16">
        <v>3</v>
      </c>
    </row>
    <row r="48" spans="1:6" x14ac:dyDescent="0.2">
      <c r="A48" s="18">
        <v>48</v>
      </c>
      <c r="B48" s="19" t="s">
        <v>105</v>
      </c>
      <c r="C48" s="18">
        <v>135</v>
      </c>
      <c r="D48" s="17">
        <v>19.399999999999999</v>
      </c>
      <c r="E48" s="17">
        <f t="shared" si="1"/>
        <v>4190.3999999999996</v>
      </c>
      <c r="F48" s="16">
        <v>8</v>
      </c>
    </row>
    <row r="49" spans="1:6" x14ac:dyDescent="0.2">
      <c r="A49" s="18">
        <v>49</v>
      </c>
      <c r="B49" s="19" t="s">
        <v>106</v>
      </c>
      <c r="C49" s="18">
        <v>150</v>
      </c>
      <c r="D49" s="17">
        <v>110</v>
      </c>
      <c r="E49" s="17">
        <f t="shared" si="1"/>
        <v>23760</v>
      </c>
      <c r="F49" s="16">
        <v>1</v>
      </c>
    </row>
    <row r="50" spans="1:6" x14ac:dyDescent="0.2">
      <c r="A50" s="18">
        <v>50</v>
      </c>
      <c r="B50" s="19" t="s">
        <v>107</v>
      </c>
      <c r="C50" s="18">
        <v>150</v>
      </c>
      <c r="D50" s="17">
        <v>63.28</v>
      </c>
      <c r="E50" s="17">
        <f t="shared" si="1"/>
        <v>13668.48</v>
      </c>
      <c r="F50" s="16">
        <v>2</v>
      </c>
    </row>
    <row r="51" spans="1:6" x14ac:dyDescent="0.2">
      <c r="A51" s="18">
        <v>51</v>
      </c>
      <c r="B51" s="19" t="s">
        <v>108</v>
      </c>
      <c r="C51" s="18">
        <v>150</v>
      </c>
      <c r="D51" s="17">
        <v>45.5</v>
      </c>
      <c r="E51" s="17">
        <f t="shared" si="1"/>
        <v>9828</v>
      </c>
      <c r="F51" s="16">
        <v>3</v>
      </c>
    </row>
    <row r="52" spans="1:6" x14ac:dyDescent="0.2">
      <c r="A52" s="18">
        <v>52</v>
      </c>
      <c r="B52" s="19" t="s">
        <v>109</v>
      </c>
      <c r="C52" s="18">
        <v>150</v>
      </c>
      <c r="D52" s="17">
        <v>19</v>
      </c>
      <c r="E52" s="17">
        <f t="shared" si="1"/>
        <v>4104</v>
      </c>
      <c r="F52" s="16">
        <v>8</v>
      </c>
    </row>
    <row r="53" spans="1:6" x14ac:dyDescent="0.2">
      <c r="A53" s="18">
        <v>53</v>
      </c>
      <c r="B53" s="19" t="s">
        <v>110</v>
      </c>
      <c r="C53" s="18">
        <v>200</v>
      </c>
      <c r="D53" s="17">
        <v>140</v>
      </c>
      <c r="E53" s="17">
        <f t="shared" si="1"/>
        <v>30240</v>
      </c>
      <c r="F53" s="16">
        <v>1</v>
      </c>
    </row>
    <row r="54" spans="1:6" x14ac:dyDescent="0.2">
      <c r="A54" s="18">
        <v>54</v>
      </c>
      <c r="B54" s="19" t="s">
        <v>111</v>
      </c>
      <c r="C54" s="18">
        <v>200</v>
      </c>
      <c r="D54" s="17">
        <v>83.8</v>
      </c>
      <c r="E54" s="17">
        <f t="shared" si="1"/>
        <v>18100.8</v>
      </c>
      <c r="F54" s="16">
        <v>2</v>
      </c>
    </row>
    <row r="55" spans="1:6" x14ac:dyDescent="0.2">
      <c r="A55" s="18">
        <v>55</v>
      </c>
      <c r="B55" s="19" t="s">
        <v>112</v>
      </c>
      <c r="C55" s="18">
        <v>200</v>
      </c>
      <c r="D55" s="17">
        <v>61.2</v>
      </c>
      <c r="E55" s="17">
        <f t="shared" si="1"/>
        <v>13219.2</v>
      </c>
      <c r="F55" s="16">
        <v>3</v>
      </c>
    </row>
    <row r="56" spans="1:6" x14ac:dyDescent="0.2">
      <c r="A56" s="18">
        <v>56</v>
      </c>
      <c r="B56" s="19" t="s">
        <v>113</v>
      </c>
      <c r="C56" s="18">
        <v>200</v>
      </c>
      <c r="D56" s="17">
        <v>27.3</v>
      </c>
      <c r="E56" s="17">
        <f t="shared" si="1"/>
        <v>5896.8</v>
      </c>
      <c r="F56" s="16">
        <v>8</v>
      </c>
    </row>
    <row r="57" spans="1:6" x14ac:dyDescent="0.2">
      <c r="A57" s="18">
        <v>57</v>
      </c>
      <c r="B57" s="19" t="s">
        <v>114</v>
      </c>
      <c r="C57" s="18">
        <v>230</v>
      </c>
      <c r="D57" s="17">
        <v>167</v>
      </c>
      <c r="E57" s="17">
        <f t="shared" si="1"/>
        <v>36072</v>
      </c>
      <c r="F57" s="16">
        <v>1</v>
      </c>
    </row>
    <row r="58" spans="1:6" x14ac:dyDescent="0.2">
      <c r="A58" s="18">
        <v>58</v>
      </c>
      <c r="B58" s="19" t="s">
        <v>115</v>
      </c>
      <c r="C58" s="18">
        <v>230</v>
      </c>
      <c r="D58" s="17">
        <v>98.28</v>
      </c>
      <c r="E58" s="17">
        <f t="shared" si="1"/>
        <v>21228.48</v>
      </c>
      <c r="F58" s="16">
        <v>2</v>
      </c>
    </row>
    <row r="59" spans="1:6" x14ac:dyDescent="0.2">
      <c r="A59" s="18">
        <v>59</v>
      </c>
      <c r="B59" s="19" t="s">
        <v>116</v>
      </c>
      <c r="C59" s="18">
        <v>230</v>
      </c>
      <c r="D59" s="17">
        <v>70.5</v>
      </c>
      <c r="E59" s="17">
        <f t="shared" si="1"/>
        <v>15228</v>
      </c>
      <c r="F59" s="16">
        <v>3</v>
      </c>
    </row>
    <row r="60" spans="1:6" x14ac:dyDescent="0.2">
      <c r="A60" s="18">
        <v>60</v>
      </c>
      <c r="B60" s="19" t="s">
        <v>117</v>
      </c>
      <c r="C60" s="18">
        <v>230</v>
      </c>
      <c r="D60" s="17">
        <v>30.2</v>
      </c>
      <c r="E60" s="17">
        <f t="shared" si="1"/>
        <v>6523.2</v>
      </c>
      <c r="F60" s="16">
        <v>8</v>
      </c>
    </row>
    <row r="61" spans="1:6" x14ac:dyDescent="0.2">
      <c r="A61" s="18">
        <v>61</v>
      </c>
      <c r="B61" s="19" t="s">
        <v>118</v>
      </c>
      <c r="C61" s="18">
        <v>240</v>
      </c>
      <c r="D61" s="17">
        <f t="shared" ref="D61:D72" si="2">2*D41</f>
        <v>167.8</v>
      </c>
      <c r="E61" s="17">
        <f t="shared" si="1"/>
        <v>36244.800000000003</v>
      </c>
      <c r="F61" s="16">
        <v>1</v>
      </c>
    </row>
    <row r="62" spans="1:6" x14ac:dyDescent="0.2">
      <c r="A62" s="18">
        <v>62</v>
      </c>
      <c r="B62" s="19" t="s">
        <v>119</v>
      </c>
      <c r="C62" s="18">
        <v>240</v>
      </c>
      <c r="D62" s="17">
        <f t="shared" si="2"/>
        <v>97.42</v>
      </c>
      <c r="E62" s="17">
        <f t="shared" si="1"/>
        <v>21042.720000000001</v>
      </c>
      <c r="F62" s="16">
        <v>2</v>
      </c>
    </row>
    <row r="63" spans="1:6" x14ac:dyDescent="0.2">
      <c r="A63" s="18">
        <v>63</v>
      </c>
      <c r="B63" s="19" t="s">
        <v>120</v>
      </c>
      <c r="C63" s="18">
        <v>240</v>
      </c>
      <c r="D63" s="17">
        <f t="shared" si="2"/>
        <v>73.400000000000006</v>
      </c>
      <c r="E63" s="17">
        <f t="shared" si="1"/>
        <v>15854.400000000001</v>
      </c>
      <c r="F63" s="16">
        <v>3</v>
      </c>
    </row>
    <row r="64" spans="1:6" x14ac:dyDescent="0.2">
      <c r="A64" s="18">
        <v>64</v>
      </c>
      <c r="B64" s="19" t="s">
        <v>121</v>
      </c>
      <c r="C64" s="18">
        <v>240</v>
      </c>
      <c r="D64" s="17">
        <f t="shared" si="2"/>
        <v>31.6</v>
      </c>
      <c r="E64" s="17">
        <f t="shared" si="1"/>
        <v>6825.6</v>
      </c>
      <c r="F64" s="16">
        <v>8</v>
      </c>
    </row>
    <row r="65" spans="1:6" x14ac:dyDescent="0.2">
      <c r="A65" s="18">
        <v>65</v>
      </c>
      <c r="B65" s="19" t="s">
        <v>122</v>
      </c>
      <c r="C65" s="18">
        <v>270</v>
      </c>
      <c r="D65" s="17">
        <f t="shared" si="2"/>
        <v>214</v>
      </c>
      <c r="E65" s="17">
        <f t="shared" ref="E65:E96" si="3">D65*216</f>
        <v>46224</v>
      </c>
      <c r="F65" s="16">
        <v>1</v>
      </c>
    </row>
    <row r="66" spans="1:6" x14ac:dyDescent="0.2">
      <c r="A66" s="18">
        <v>66</v>
      </c>
      <c r="B66" s="19" t="s">
        <v>123</v>
      </c>
      <c r="C66" s="18">
        <v>270</v>
      </c>
      <c r="D66" s="17">
        <f t="shared" si="2"/>
        <v>125.58</v>
      </c>
      <c r="E66" s="17">
        <f t="shared" si="3"/>
        <v>27125.279999999999</v>
      </c>
      <c r="F66" s="16">
        <v>2</v>
      </c>
    </row>
    <row r="67" spans="1:6" x14ac:dyDescent="0.2">
      <c r="A67" s="18">
        <v>67</v>
      </c>
      <c r="B67" s="19" t="s">
        <v>124</v>
      </c>
      <c r="C67" s="18">
        <v>270</v>
      </c>
      <c r="D67" s="17">
        <f t="shared" si="2"/>
        <v>89.6</v>
      </c>
      <c r="E67" s="17">
        <f t="shared" si="3"/>
        <v>19353.599999999999</v>
      </c>
      <c r="F67" s="16">
        <v>3</v>
      </c>
    </row>
    <row r="68" spans="1:6" x14ac:dyDescent="0.2">
      <c r="A68" s="18">
        <v>68</v>
      </c>
      <c r="B68" s="19" t="s">
        <v>125</v>
      </c>
      <c r="C68" s="18">
        <v>270</v>
      </c>
      <c r="D68" s="17">
        <f t="shared" si="2"/>
        <v>38.799999999999997</v>
      </c>
      <c r="E68" s="17">
        <f t="shared" si="3"/>
        <v>8380.7999999999993</v>
      </c>
      <c r="F68" s="16">
        <v>8</v>
      </c>
    </row>
    <row r="69" spans="1:6" x14ac:dyDescent="0.2">
      <c r="A69" s="18">
        <v>69</v>
      </c>
      <c r="B69" s="19" t="s">
        <v>126</v>
      </c>
      <c r="C69" s="18">
        <v>300</v>
      </c>
      <c r="D69" s="17">
        <f t="shared" si="2"/>
        <v>220</v>
      </c>
      <c r="E69" s="17">
        <f t="shared" si="3"/>
        <v>47520</v>
      </c>
      <c r="F69" s="16">
        <v>1</v>
      </c>
    </row>
    <row r="70" spans="1:6" x14ac:dyDescent="0.2">
      <c r="A70" s="18">
        <v>70</v>
      </c>
      <c r="B70" s="19" t="s">
        <v>127</v>
      </c>
      <c r="C70" s="18">
        <v>300</v>
      </c>
      <c r="D70" s="17">
        <f t="shared" si="2"/>
        <v>126.56</v>
      </c>
      <c r="E70" s="17">
        <f t="shared" si="3"/>
        <v>27336.959999999999</v>
      </c>
      <c r="F70" s="16">
        <v>2</v>
      </c>
    </row>
    <row r="71" spans="1:6" x14ac:dyDescent="0.2">
      <c r="A71" s="18">
        <v>71</v>
      </c>
      <c r="B71" s="19" t="s">
        <v>128</v>
      </c>
      <c r="C71" s="18">
        <v>300</v>
      </c>
      <c r="D71" s="17">
        <f t="shared" si="2"/>
        <v>91</v>
      </c>
      <c r="E71" s="17">
        <f t="shared" si="3"/>
        <v>19656</v>
      </c>
      <c r="F71" s="16">
        <v>3</v>
      </c>
    </row>
    <row r="72" spans="1:6" x14ac:dyDescent="0.2">
      <c r="A72" s="18">
        <v>72</v>
      </c>
      <c r="B72" s="19" t="s">
        <v>129</v>
      </c>
      <c r="C72" s="18">
        <v>300</v>
      </c>
      <c r="D72" s="17">
        <f t="shared" si="2"/>
        <v>38</v>
      </c>
      <c r="E72" s="17">
        <f t="shared" si="3"/>
        <v>8208</v>
      </c>
      <c r="F72" s="16">
        <v>8</v>
      </c>
    </row>
    <row r="73" spans="1:6" x14ac:dyDescent="0.2">
      <c r="A73" s="18">
        <v>73</v>
      </c>
      <c r="B73" s="19" t="s">
        <v>130</v>
      </c>
      <c r="C73" s="18">
        <v>360</v>
      </c>
      <c r="D73" s="17">
        <f>3*D41</f>
        <v>251.70000000000002</v>
      </c>
      <c r="E73" s="17">
        <f t="shared" si="3"/>
        <v>54367.200000000004</v>
      </c>
      <c r="F73" s="16">
        <v>1</v>
      </c>
    </row>
    <row r="74" spans="1:6" x14ac:dyDescent="0.2">
      <c r="A74" s="18">
        <v>74</v>
      </c>
      <c r="B74" s="19" t="s">
        <v>131</v>
      </c>
      <c r="C74" s="18">
        <v>360</v>
      </c>
      <c r="D74" s="17">
        <f>3*D42</f>
        <v>146.13</v>
      </c>
      <c r="E74" s="17">
        <f t="shared" si="3"/>
        <v>31564.079999999998</v>
      </c>
      <c r="F74" s="16">
        <v>2</v>
      </c>
    </row>
    <row r="75" spans="1:6" x14ac:dyDescent="0.2">
      <c r="A75" s="18">
        <v>75</v>
      </c>
      <c r="B75" s="19" t="s">
        <v>132</v>
      </c>
      <c r="C75" s="18">
        <v>360</v>
      </c>
      <c r="D75" s="17">
        <f>3*D43</f>
        <v>110.10000000000001</v>
      </c>
      <c r="E75" s="17">
        <f t="shared" si="3"/>
        <v>23781.600000000002</v>
      </c>
      <c r="F75" s="16">
        <v>3</v>
      </c>
    </row>
    <row r="76" spans="1:6" x14ac:dyDescent="0.2">
      <c r="A76" s="18">
        <v>76</v>
      </c>
      <c r="B76" s="19" t="s">
        <v>133</v>
      </c>
      <c r="C76" s="18">
        <v>360</v>
      </c>
      <c r="D76" s="17">
        <f>3*D44</f>
        <v>47.400000000000006</v>
      </c>
      <c r="E76" s="17">
        <f t="shared" si="3"/>
        <v>10238.400000000001</v>
      </c>
      <c r="F76" s="16">
        <v>8</v>
      </c>
    </row>
    <row r="77" spans="1:6" x14ac:dyDescent="0.2">
      <c r="A77" s="18">
        <v>77</v>
      </c>
      <c r="B77" s="19" t="s">
        <v>134</v>
      </c>
      <c r="C77" s="18">
        <v>400</v>
      </c>
      <c r="D77" s="17">
        <f>2*D53</f>
        <v>280</v>
      </c>
      <c r="E77" s="17">
        <f t="shared" si="3"/>
        <v>60480</v>
      </c>
      <c r="F77" s="16">
        <v>1</v>
      </c>
    </row>
    <row r="78" spans="1:6" x14ac:dyDescent="0.2">
      <c r="A78" s="18">
        <v>78</v>
      </c>
      <c r="B78" s="19" t="s">
        <v>135</v>
      </c>
      <c r="C78" s="18">
        <v>400</v>
      </c>
      <c r="D78" s="17">
        <f>2*D54</f>
        <v>167.6</v>
      </c>
      <c r="E78" s="17">
        <f t="shared" si="3"/>
        <v>36201.599999999999</v>
      </c>
      <c r="F78" s="16">
        <v>2</v>
      </c>
    </row>
    <row r="79" spans="1:6" x14ac:dyDescent="0.2">
      <c r="A79" s="18">
        <v>79</v>
      </c>
      <c r="B79" s="19" t="s">
        <v>136</v>
      </c>
      <c r="C79" s="18">
        <v>400</v>
      </c>
      <c r="D79" s="17">
        <f>2*D55</f>
        <v>122.4</v>
      </c>
      <c r="E79" s="17">
        <f t="shared" si="3"/>
        <v>26438.400000000001</v>
      </c>
      <c r="F79" s="16">
        <v>3</v>
      </c>
    </row>
    <row r="80" spans="1:6" x14ac:dyDescent="0.2">
      <c r="A80" s="18">
        <v>80</v>
      </c>
      <c r="B80" s="19" t="s">
        <v>137</v>
      </c>
      <c r="C80" s="18">
        <v>400</v>
      </c>
      <c r="D80" s="17">
        <f>2*D56</f>
        <v>54.6</v>
      </c>
      <c r="E80" s="17">
        <f t="shared" si="3"/>
        <v>11793.6</v>
      </c>
      <c r="F80" s="16">
        <v>8</v>
      </c>
    </row>
    <row r="81" spans="1:6" x14ac:dyDescent="0.2">
      <c r="A81" s="18">
        <v>81</v>
      </c>
      <c r="B81" s="19" t="s">
        <v>138</v>
      </c>
      <c r="C81" s="18">
        <v>450</v>
      </c>
      <c r="D81" s="17">
        <f>3*D49</f>
        <v>330</v>
      </c>
      <c r="E81" s="17">
        <f t="shared" si="3"/>
        <v>71280</v>
      </c>
      <c r="F81" s="16">
        <v>1</v>
      </c>
    </row>
    <row r="82" spans="1:6" x14ac:dyDescent="0.2">
      <c r="A82" s="18">
        <v>82</v>
      </c>
      <c r="B82" s="19" t="s">
        <v>139</v>
      </c>
      <c r="C82" s="18">
        <v>450</v>
      </c>
      <c r="D82" s="17">
        <f>3*D50</f>
        <v>189.84</v>
      </c>
      <c r="E82" s="17">
        <f t="shared" si="3"/>
        <v>41005.440000000002</v>
      </c>
      <c r="F82" s="16">
        <v>2</v>
      </c>
    </row>
    <row r="83" spans="1:6" x14ac:dyDescent="0.2">
      <c r="A83" s="18">
        <v>83</v>
      </c>
      <c r="B83" s="19" t="s">
        <v>140</v>
      </c>
      <c r="C83" s="18">
        <v>450</v>
      </c>
      <c r="D83" s="17">
        <f>3*D51</f>
        <v>136.5</v>
      </c>
      <c r="E83" s="17">
        <f t="shared" si="3"/>
        <v>29484</v>
      </c>
      <c r="F83" s="16">
        <v>3</v>
      </c>
    </row>
    <row r="84" spans="1:6" x14ac:dyDescent="0.2">
      <c r="A84" s="18">
        <v>84</v>
      </c>
      <c r="B84" s="19" t="s">
        <v>141</v>
      </c>
      <c r="C84" s="18">
        <v>450</v>
      </c>
      <c r="D84" s="17">
        <f>3*D52</f>
        <v>57</v>
      </c>
      <c r="E84" s="17">
        <f t="shared" si="3"/>
        <v>12312</v>
      </c>
      <c r="F84" s="16">
        <v>8</v>
      </c>
    </row>
    <row r="85" spans="1:6" x14ac:dyDescent="0.2">
      <c r="A85" s="18">
        <v>85</v>
      </c>
      <c r="B85" s="19" t="s">
        <v>142</v>
      </c>
      <c r="C85" s="18">
        <v>480</v>
      </c>
      <c r="D85" s="17">
        <f>4*D41</f>
        <v>335.6</v>
      </c>
      <c r="E85" s="17">
        <f t="shared" si="3"/>
        <v>72489.600000000006</v>
      </c>
      <c r="F85" s="16">
        <v>1</v>
      </c>
    </row>
    <row r="86" spans="1:6" x14ac:dyDescent="0.2">
      <c r="A86" s="18">
        <v>86</v>
      </c>
      <c r="B86" s="19" t="s">
        <v>143</v>
      </c>
      <c r="C86" s="18">
        <v>480</v>
      </c>
      <c r="D86" s="17">
        <f>4*D42</f>
        <v>194.84</v>
      </c>
      <c r="E86" s="17">
        <f t="shared" si="3"/>
        <v>42085.440000000002</v>
      </c>
      <c r="F86" s="16">
        <v>2</v>
      </c>
    </row>
    <row r="87" spans="1:6" x14ac:dyDescent="0.2">
      <c r="A87" s="18">
        <v>87</v>
      </c>
      <c r="B87" s="19" t="s">
        <v>144</v>
      </c>
      <c r="C87" s="18">
        <v>480</v>
      </c>
      <c r="D87" s="17">
        <f>4*D43</f>
        <v>146.80000000000001</v>
      </c>
      <c r="E87" s="17">
        <f t="shared" si="3"/>
        <v>31708.800000000003</v>
      </c>
      <c r="F87" s="16">
        <v>3</v>
      </c>
    </row>
    <row r="88" spans="1:6" x14ac:dyDescent="0.2">
      <c r="A88" s="18">
        <v>88</v>
      </c>
      <c r="B88" s="19" t="s">
        <v>145</v>
      </c>
      <c r="C88" s="18">
        <v>480</v>
      </c>
      <c r="D88" s="17">
        <f>4*D44</f>
        <v>63.2</v>
      </c>
      <c r="E88" s="17">
        <f t="shared" si="3"/>
        <v>13651.2</v>
      </c>
      <c r="F88" s="16">
        <v>8</v>
      </c>
    </row>
    <row r="89" spans="1:6" x14ac:dyDescent="0.2">
      <c r="A89" s="18">
        <v>89</v>
      </c>
      <c r="B89" s="19" t="s">
        <v>146</v>
      </c>
      <c r="C89" s="18">
        <v>600</v>
      </c>
      <c r="D89" s="17">
        <f>4*D49</f>
        <v>440</v>
      </c>
      <c r="E89" s="17">
        <f t="shared" si="3"/>
        <v>95040</v>
      </c>
      <c r="F89" s="16">
        <v>1</v>
      </c>
    </row>
    <row r="90" spans="1:6" x14ac:dyDescent="0.2">
      <c r="A90" s="18">
        <v>90</v>
      </c>
      <c r="B90" s="19" t="s">
        <v>147</v>
      </c>
      <c r="C90" s="18">
        <v>600</v>
      </c>
      <c r="D90" s="17">
        <f>4*D50</f>
        <v>253.12</v>
      </c>
      <c r="E90" s="17">
        <f t="shared" si="3"/>
        <v>54673.919999999998</v>
      </c>
      <c r="F90" s="16">
        <v>2</v>
      </c>
    </row>
    <row r="91" spans="1:6" x14ac:dyDescent="0.2">
      <c r="A91" s="18">
        <v>91</v>
      </c>
      <c r="B91" s="19" t="s">
        <v>148</v>
      </c>
      <c r="C91" s="18">
        <v>600</v>
      </c>
      <c r="D91" s="17">
        <f>4*D51</f>
        <v>182</v>
      </c>
      <c r="E91" s="17">
        <f t="shared" si="3"/>
        <v>39312</v>
      </c>
      <c r="F91" s="16">
        <v>3</v>
      </c>
    </row>
    <row r="92" spans="1:6" x14ac:dyDescent="0.2">
      <c r="A92" s="18">
        <v>92</v>
      </c>
      <c r="B92" s="19" t="s">
        <v>149</v>
      </c>
      <c r="C92" s="18">
        <v>600</v>
      </c>
      <c r="D92" s="17">
        <f>4*D52</f>
        <v>76</v>
      </c>
      <c r="E92" s="17">
        <f t="shared" si="3"/>
        <v>16416</v>
      </c>
      <c r="F92" s="16">
        <v>8</v>
      </c>
    </row>
    <row r="93" spans="1:6" x14ac:dyDescent="0.2">
      <c r="A93" s="18">
        <v>93</v>
      </c>
      <c r="B93" s="19" t="s">
        <v>150</v>
      </c>
      <c r="C93" s="18">
        <v>690</v>
      </c>
      <c r="D93" s="17">
        <f>3*D57</f>
        <v>501</v>
      </c>
      <c r="E93" s="17">
        <f t="shared" si="3"/>
        <v>108216</v>
      </c>
      <c r="F93" s="16">
        <v>1</v>
      </c>
    </row>
    <row r="94" spans="1:6" x14ac:dyDescent="0.2">
      <c r="A94" s="18">
        <v>94</v>
      </c>
      <c r="B94" s="19" t="s">
        <v>151</v>
      </c>
      <c r="C94" s="18">
        <v>690</v>
      </c>
      <c r="D94" s="17">
        <f>3*D58</f>
        <v>294.84000000000003</v>
      </c>
      <c r="E94" s="17">
        <f t="shared" si="3"/>
        <v>63685.44000000001</v>
      </c>
      <c r="F94" s="16">
        <v>2</v>
      </c>
    </row>
    <row r="95" spans="1:6" x14ac:dyDescent="0.2">
      <c r="A95" s="18">
        <v>95</v>
      </c>
      <c r="B95" s="19" t="s">
        <v>152</v>
      </c>
      <c r="C95" s="18">
        <v>690</v>
      </c>
      <c r="D95" s="17">
        <f>3*D59</f>
        <v>211.5</v>
      </c>
      <c r="E95" s="17">
        <f t="shared" si="3"/>
        <v>45684</v>
      </c>
      <c r="F95" s="16">
        <v>3</v>
      </c>
    </row>
    <row r="96" spans="1:6" x14ac:dyDescent="0.2">
      <c r="A96" s="18">
        <v>96</v>
      </c>
      <c r="B96" s="19" t="s">
        <v>153</v>
      </c>
      <c r="C96" s="18">
        <v>690</v>
      </c>
      <c r="D96" s="17">
        <f>3*D60</f>
        <v>90.6</v>
      </c>
      <c r="E96" s="17">
        <f t="shared" si="3"/>
        <v>19569.599999999999</v>
      </c>
      <c r="F96" s="16">
        <v>8</v>
      </c>
    </row>
    <row r="97" spans="1:6" x14ac:dyDescent="0.2">
      <c r="A97" s="18">
        <v>97</v>
      </c>
      <c r="B97" s="19" t="s">
        <v>154</v>
      </c>
      <c r="C97" s="18">
        <v>800</v>
      </c>
      <c r="D97" s="17">
        <f>4*D53</f>
        <v>560</v>
      </c>
      <c r="E97" s="17">
        <f t="shared" ref="E97:E100" si="4">D97*216</f>
        <v>120960</v>
      </c>
      <c r="F97" s="16">
        <v>1</v>
      </c>
    </row>
    <row r="98" spans="1:6" x14ac:dyDescent="0.2">
      <c r="A98" s="18">
        <v>98</v>
      </c>
      <c r="B98" s="19" t="s">
        <v>155</v>
      </c>
      <c r="C98" s="18">
        <v>800</v>
      </c>
      <c r="D98" s="17">
        <f>4*D54</f>
        <v>335.2</v>
      </c>
      <c r="E98" s="17">
        <f t="shared" si="4"/>
        <v>72403.199999999997</v>
      </c>
      <c r="F98" s="16">
        <v>2</v>
      </c>
    </row>
    <row r="99" spans="1:6" x14ac:dyDescent="0.2">
      <c r="A99" s="18">
        <v>99</v>
      </c>
      <c r="B99" s="19" t="s">
        <v>156</v>
      </c>
      <c r="C99" s="18">
        <v>800</v>
      </c>
      <c r="D99" s="17">
        <f>4*D55</f>
        <v>244.8</v>
      </c>
      <c r="E99" s="17">
        <f t="shared" si="4"/>
        <v>52876.800000000003</v>
      </c>
      <c r="F99" s="16">
        <v>3</v>
      </c>
    </row>
    <row r="100" spans="1:6" x14ac:dyDescent="0.2">
      <c r="A100" s="18">
        <v>100</v>
      </c>
      <c r="B100" s="19" t="s">
        <v>157</v>
      </c>
      <c r="C100" s="18">
        <v>800</v>
      </c>
      <c r="D100" s="17">
        <f>4*D56</f>
        <v>109.2</v>
      </c>
      <c r="E100" s="17">
        <f t="shared" si="4"/>
        <v>23587.200000000001</v>
      </c>
      <c r="F100" s="16">
        <v>8</v>
      </c>
    </row>
  </sheetData>
  <sheetProtection selectLockedCells="1" selectUnlockedCell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E64"/>
  <sheetViews>
    <sheetView workbookViewId="0">
      <selection activeCell="B65" sqref="B65"/>
    </sheetView>
  </sheetViews>
  <sheetFormatPr defaultColWidth="11.42578125" defaultRowHeight="12.75" x14ac:dyDescent="0.2"/>
  <cols>
    <col min="1" max="1" width="21" customWidth="1"/>
    <col min="2" max="2" width="50.42578125" bestFit="1" customWidth="1"/>
    <col min="3" max="3" width="49.5703125" bestFit="1" customWidth="1"/>
    <col min="4" max="4" width="71.5703125" bestFit="1" customWidth="1"/>
  </cols>
  <sheetData>
    <row r="1" spans="1:5" ht="15.75" x14ac:dyDescent="0.25">
      <c r="A1" s="5" t="s">
        <v>158</v>
      </c>
      <c r="B1" s="5" t="s">
        <v>159</v>
      </c>
      <c r="C1" s="5" t="s">
        <v>1</v>
      </c>
      <c r="D1" s="5" t="s">
        <v>160</v>
      </c>
      <c r="E1" s="6">
        <f>HLOOKUP(Sprache,Übersetzung!B1:D2,2,FALSE)</f>
        <v>3</v>
      </c>
    </row>
    <row r="2" spans="1:5" ht="15" x14ac:dyDescent="0.2">
      <c r="A2" s="7" t="s">
        <v>161</v>
      </c>
      <c r="B2" s="8">
        <v>2</v>
      </c>
      <c r="C2" s="8">
        <v>3</v>
      </c>
      <c r="D2" s="8">
        <v>4</v>
      </c>
      <c r="E2" s="9"/>
    </row>
    <row r="3" spans="1:5" x14ac:dyDescent="0.2">
      <c r="A3" s="10" t="s">
        <v>162</v>
      </c>
      <c r="B3" t="s">
        <v>162</v>
      </c>
      <c r="C3" s="10" t="s">
        <v>163</v>
      </c>
      <c r="D3" s="10" t="s">
        <v>164</v>
      </c>
    </row>
    <row r="4" spans="1:5" x14ac:dyDescent="0.2">
      <c r="A4" s="10" t="s">
        <v>165</v>
      </c>
      <c r="B4" t="s">
        <v>166</v>
      </c>
      <c r="C4" s="10" t="s">
        <v>167</v>
      </c>
      <c r="D4" s="10" t="s">
        <v>168</v>
      </c>
    </row>
    <row r="5" spans="1:5" x14ac:dyDescent="0.2">
      <c r="A5" s="10" t="s">
        <v>169</v>
      </c>
      <c r="B5" s="10" t="s">
        <v>170</v>
      </c>
      <c r="C5" s="10" t="s">
        <v>171</v>
      </c>
      <c r="D5" s="10" t="s">
        <v>172</v>
      </c>
    </row>
    <row r="6" spans="1:5" x14ac:dyDescent="0.2">
      <c r="A6" s="10" t="s">
        <v>173</v>
      </c>
      <c r="B6" t="s">
        <v>174</v>
      </c>
      <c r="C6" s="10" t="s">
        <v>175</v>
      </c>
      <c r="D6" t="s">
        <v>176</v>
      </c>
    </row>
    <row r="7" spans="1:5" x14ac:dyDescent="0.2">
      <c r="A7" s="10" t="s">
        <v>177</v>
      </c>
      <c r="B7" s="10" t="s">
        <v>177</v>
      </c>
      <c r="C7" s="10" t="s">
        <v>178</v>
      </c>
      <c r="D7" s="10" t="s">
        <v>179</v>
      </c>
    </row>
    <row r="8" spans="1:5" x14ac:dyDescent="0.2">
      <c r="A8" s="10" t="s">
        <v>180</v>
      </c>
      <c r="B8" s="10" t="s">
        <v>181</v>
      </c>
      <c r="C8" s="10" t="s">
        <v>182</v>
      </c>
      <c r="D8" s="10" t="s">
        <v>182</v>
      </c>
    </row>
    <row r="9" spans="1:5" x14ac:dyDescent="0.2">
      <c r="A9" s="10" t="s">
        <v>183</v>
      </c>
      <c r="B9" t="s">
        <v>184</v>
      </c>
      <c r="C9" t="s">
        <v>185</v>
      </c>
      <c r="D9" t="s">
        <v>186</v>
      </c>
    </row>
    <row r="10" spans="1:5" x14ac:dyDescent="0.2">
      <c r="A10" s="10" t="s">
        <v>187</v>
      </c>
      <c r="B10" s="10" t="s">
        <v>188</v>
      </c>
      <c r="C10" s="10" t="s">
        <v>189</v>
      </c>
      <c r="D10" s="10" t="s">
        <v>190</v>
      </c>
    </row>
    <row r="11" spans="1:5" x14ac:dyDescent="0.2">
      <c r="A11" s="10" t="s">
        <v>191</v>
      </c>
      <c r="B11" s="10" t="s">
        <v>192</v>
      </c>
      <c r="C11" s="10" t="s">
        <v>193</v>
      </c>
      <c r="D11" s="10" t="s">
        <v>194</v>
      </c>
    </row>
    <row r="12" spans="1:5" x14ac:dyDescent="0.2">
      <c r="A12" s="10" t="s">
        <v>195</v>
      </c>
      <c r="B12" s="10" t="s">
        <v>196</v>
      </c>
      <c r="C12" s="10" t="s">
        <v>197</v>
      </c>
      <c r="D12" s="10" t="s">
        <v>198</v>
      </c>
    </row>
    <row r="13" spans="1:5" x14ac:dyDescent="0.2">
      <c r="A13" s="10" t="s">
        <v>199</v>
      </c>
      <c r="B13" s="10" t="s">
        <v>200</v>
      </c>
      <c r="C13" s="10" t="s">
        <v>201</v>
      </c>
      <c r="D13" s="10" t="s">
        <v>202</v>
      </c>
    </row>
    <row r="14" spans="1:5" x14ac:dyDescent="0.2">
      <c r="A14" s="10" t="s">
        <v>203</v>
      </c>
      <c r="B14" s="10" t="s">
        <v>204</v>
      </c>
      <c r="C14" s="10" t="s">
        <v>205</v>
      </c>
      <c r="D14" s="10" t="s">
        <v>206</v>
      </c>
    </row>
    <row r="15" spans="1:5" x14ac:dyDescent="0.2">
      <c r="A15" s="10" t="s">
        <v>207</v>
      </c>
      <c r="B15" s="10" t="s">
        <v>208</v>
      </c>
      <c r="C15" s="10" t="s">
        <v>209</v>
      </c>
      <c r="D15" s="10" t="s">
        <v>210</v>
      </c>
    </row>
    <row r="16" spans="1:5" x14ac:dyDescent="0.2">
      <c r="A16" s="10" t="s">
        <v>211</v>
      </c>
      <c r="B16" s="10" t="s">
        <v>212</v>
      </c>
      <c r="C16" s="10" t="s">
        <v>213</v>
      </c>
      <c r="D16" s="10" t="s">
        <v>214</v>
      </c>
    </row>
    <row r="17" spans="1:4" x14ac:dyDescent="0.2">
      <c r="A17" s="10" t="s">
        <v>215</v>
      </c>
      <c r="B17" t="s">
        <v>216</v>
      </c>
      <c r="C17" t="s">
        <v>53</v>
      </c>
      <c r="D17" t="s">
        <v>217</v>
      </c>
    </row>
    <row r="18" spans="1:4" x14ac:dyDescent="0.2">
      <c r="A18" s="10" t="s">
        <v>218</v>
      </c>
      <c r="B18" t="s">
        <v>219</v>
      </c>
      <c r="C18" s="10" t="s">
        <v>220</v>
      </c>
      <c r="D18" s="10" t="s">
        <v>221</v>
      </c>
    </row>
    <row r="19" spans="1:4" ht="25.5" x14ac:dyDescent="0.2">
      <c r="A19" s="10" t="s">
        <v>222</v>
      </c>
      <c r="B19" s="11" t="s">
        <v>223</v>
      </c>
      <c r="C19" s="11" t="s">
        <v>224</v>
      </c>
      <c r="D19" s="10" t="s">
        <v>225</v>
      </c>
    </row>
    <row r="20" spans="1:4" ht="25.5" x14ac:dyDescent="0.2">
      <c r="A20" s="10" t="s">
        <v>226</v>
      </c>
      <c r="B20" s="11" t="s">
        <v>227</v>
      </c>
      <c r="C20" s="11" t="s">
        <v>228</v>
      </c>
      <c r="D20" s="11" t="s">
        <v>229</v>
      </c>
    </row>
    <row r="21" spans="1:4" ht="25.5" x14ac:dyDescent="0.2">
      <c r="A21" s="10" t="s">
        <v>230</v>
      </c>
      <c r="B21" s="11" t="s">
        <v>231</v>
      </c>
      <c r="C21" s="11" t="s">
        <v>232</v>
      </c>
      <c r="D21" s="11" t="s">
        <v>233</v>
      </c>
    </row>
    <row r="22" spans="1:4" ht="38.25" x14ac:dyDescent="0.2">
      <c r="A22" s="10" t="s">
        <v>234</v>
      </c>
      <c r="B22" s="11" t="s">
        <v>235</v>
      </c>
      <c r="C22" s="11" t="s">
        <v>236</v>
      </c>
      <c r="D22" s="11" t="s">
        <v>237</v>
      </c>
    </row>
    <row r="23" spans="1:4" x14ac:dyDescent="0.2">
      <c r="A23" s="10" t="s">
        <v>238</v>
      </c>
      <c r="B23" t="s">
        <v>239</v>
      </c>
      <c r="C23" t="s">
        <v>240</v>
      </c>
      <c r="D23" s="11" t="s">
        <v>241</v>
      </c>
    </row>
    <row r="24" spans="1:4" x14ac:dyDescent="0.2">
      <c r="A24" s="10" t="s">
        <v>242</v>
      </c>
      <c r="B24" t="s">
        <v>243</v>
      </c>
      <c r="C24" t="s">
        <v>244</v>
      </c>
      <c r="D24" t="s">
        <v>245</v>
      </c>
    </row>
    <row r="25" spans="1:4" ht="63.75" x14ac:dyDescent="0.2">
      <c r="A25" s="10" t="s">
        <v>246</v>
      </c>
      <c r="B25" s="11" t="s">
        <v>247</v>
      </c>
      <c r="C25" s="11" t="s">
        <v>248</v>
      </c>
      <c r="D25" s="11" t="s">
        <v>249</v>
      </c>
    </row>
    <row r="26" spans="1:4" x14ac:dyDescent="0.2">
      <c r="A26" s="10" t="s">
        <v>250</v>
      </c>
      <c r="B26" t="s">
        <v>251</v>
      </c>
      <c r="C26" t="s">
        <v>252</v>
      </c>
      <c r="D26" s="11" t="s">
        <v>253</v>
      </c>
    </row>
    <row r="27" spans="1:4" x14ac:dyDescent="0.2">
      <c r="A27" s="10" t="s">
        <v>254</v>
      </c>
      <c r="B27" t="s">
        <v>255</v>
      </c>
      <c r="C27" t="s">
        <v>256</v>
      </c>
      <c r="D27" s="11" t="s">
        <v>257</v>
      </c>
    </row>
    <row r="28" spans="1:4" x14ac:dyDescent="0.2">
      <c r="A28" s="10" t="s">
        <v>258</v>
      </c>
      <c r="B28" t="s">
        <v>259</v>
      </c>
      <c r="C28" t="s">
        <v>260</v>
      </c>
      <c r="D28" s="11" t="s">
        <v>261</v>
      </c>
    </row>
    <row r="29" spans="1:4" ht="51" x14ac:dyDescent="0.2">
      <c r="A29" s="10" t="s">
        <v>262</v>
      </c>
      <c r="B29" s="15" t="s">
        <v>263</v>
      </c>
      <c r="C29" s="15" t="s">
        <v>264</v>
      </c>
      <c r="D29" s="15" t="s">
        <v>265</v>
      </c>
    </row>
    <row r="30" spans="1:4" x14ac:dyDescent="0.2">
      <c r="A30" s="10" t="s">
        <v>266</v>
      </c>
      <c r="B30" t="s">
        <v>267</v>
      </c>
      <c r="C30" t="s">
        <v>268</v>
      </c>
      <c r="D30" s="15" t="s">
        <v>269</v>
      </c>
    </row>
    <row r="31" spans="1:4" x14ac:dyDescent="0.2">
      <c r="A31" s="10" t="s">
        <v>270</v>
      </c>
      <c r="B31" t="s">
        <v>271</v>
      </c>
      <c r="C31" t="s">
        <v>272</v>
      </c>
      <c r="D31" s="15" t="s">
        <v>273</v>
      </c>
    </row>
    <row r="32" spans="1:4" x14ac:dyDescent="0.2">
      <c r="A32" s="10" t="s">
        <v>274</v>
      </c>
      <c r="B32" t="s">
        <v>275</v>
      </c>
      <c r="C32" t="s">
        <v>276</v>
      </c>
      <c r="D32" s="15" t="s">
        <v>277</v>
      </c>
    </row>
    <row r="33" spans="1:4" x14ac:dyDescent="0.2">
      <c r="A33" s="10" t="s">
        <v>278</v>
      </c>
      <c r="B33" t="s">
        <v>222</v>
      </c>
      <c r="C33" t="s">
        <v>279</v>
      </c>
      <c r="D33" t="s">
        <v>280</v>
      </c>
    </row>
    <row r="34" spans="1:4" x14ac:dyDescent="0.2">
      <c r="A34" s="10" t="s">
        <v>281</v>
      </c>
      <c r="B34" t="s">
        <v>282</v>
      </c>
      <c r="C34" t="s">
        <v>283</v>
      </c>
      <c r="D34" t="s">
        <v>284</v>
      </c>
    </row>
    <row r="35" spans="1:4" x14ac:dyDescent="0.2">
      <c r="A35" s="10" t="s">
        <v>285</v>
      </c>
      <c r="B35" t="s">
        <v>286</v>
      </c>
      <c r="C35" t="s">
        <v>287</v>
      </c>
      <c r="D35" t="s">
        <v>288</v>
      </c>
    </row>
    <row r="36" spans="1:4" x14ac:dyDescent="0.2">
      <c r="A36" s="10" t="s">
        <v>289</v>
      </c>
      <c r="B36" t="s">
        <v>290</v>
      </c>
      <c r="C36" t="s">
        <v>291</v>
      </c>
      <c r="D36" t="s">
        <v>292</v>
      </c>
    </row>
    <row r="37" spans="1:4" ht="25.5" x14ac:dyDescent="0.2">
      <c r="A37" s="10" t="s">
        <v>293</v>
      </c>
      <c r="B37" t="s">
        <v>294</v>
      </c>
      <c r="C37" t="s">
        <v>295</v>
      </c>
      <c r="D37" s="15" t="s">
        <v>296</v>
      </c>
    </row>
    <row r="38" spans="1:4" x14ac:dyDescent="0.2">
      <c r="A38" s="10" t="s">
        <v>297</v>
      </c>
      <c r="B38" t="s">
        <v>298</v>
      </c>
      <c r="C38" t="s">
        <v>299</v>
      </c>
      <c r="D38" t="s">
        <v>300</v>
      </c>
    </row>
    <row r="39" spans="1:4" x14ac:dyDescent="0.2">
      <c r="A39" s="10" t="s">
        <v>301</v>
      </c>
      <c r="B39" t="s">
        <v>302</v>
      </c>
      <c r="C39" s="10" t="s">
        <v>303</v>
      </c>
      <c r="D39" s="10" t="s">
        <v>304</v>
      </c>
    </row>
    <row r="40" spans="1:4" x14ac:dyDescent="0.2">
      <c r="A40" s="10" t="s">
        <v>305</v>
      </c>
      <c r="B40" t="s">
        <v>306</v>
      </c>
      <c r="C40" s="10" t="s">
        <v>307</v>
      </c>
      <c r="D40" s="10" t="s">
        <v>308</v>
      </c>
    </row>
    <row r="41" spans="1:4" x14ac:dyDescent="0.2">
      <c r="A41" s="10" t="s">
        <v>309</v>
      </c>
      <c r="B41" s="20" t="s">
        <v>310</v>
      </c>
      <c r="C41" t="s">
        <v>58</v>
      </c>
      <c r="D41" s="16" t="s">
        <v>59</v>
      </c>
    </row>
    <row r="42" spans="1:4" x14ac:dyDescent="0.2">
      <c r="A42" s="10" t="s">
        <v>311</v>
      </c>
      <c r="B42" s="20" t="s">
        <v>312</v>
      </c>
      <c r="C42" s="20" t="s">
        <v>55</v>
      </c>
      <c r="D42" s="16" t="s">
        <v>56</v>
      </c>
    </row>
    <row r="43" spans="1:4" x14ac:dyDescent="0.2">
      <c r="A43" s="10" t="s">
        <v>313</v>
      </c>
      <c r="B43" t="s">
        <v>314</v>
      </c>
      <c r="C43" t="s">
        <v>315</v>
      </c>
      <c r="D43" t="s">
        <v>316</v>
      </c>
    </row>
    <row r="44" spans="1:4" ht="38.25" x14ac:dyDescent="0.2">
      <c r="A44" s="10" t="s">
        <v>317</v>
      </c>
      <c r="B44" s="11" t="s">
        <v>318</v>
      </c>
      <c r="C44" s="11" t="s">
        <v>319</v>
      </c>
      <c r="D44" s="11" t="s">
        <v>320</v>
      </c>
    </row>
    <row r="45" spans="1:4" ht="38.25" x14ac:dyDescent="0.2">
      <c r="A45" s="10" t="s">
        <v>321</v>
      </c>
      <c r="B45" s="11" t="s">
        <v>322</v>
      </c>
      <c r="C45" s="11" t="s">
        <v>323</v>
      </c>
      <c r="D45" s="11" t="s">
        <v>324</v>
      </c>
    </row>
    <row r="46" spans="1:4" ht="38.25" x14ac:dyDescent="0.2">
      <c r="A46" s="10" t="s">
        <v>325</v>
      </c>
      <c r="B46" s="11" t="s">
        <v>326</v>
      </c>
      <c r="C46" s="11" t="s">
        <v>327</v>
      </c>
      <c r="D46" s="11" t="s">
        <v>328</v>
      </c>
    </row>
    <row r="47" spans="1:4" ht="38.25" x14ac:dyDescent="0.2">
      <c r="A47" s="10" t="s">
        <v>329</v>
      </c>
      <c r="B47" s="11" t="s">
        <v>330</v>
      </c>
      <c r="C47" s="11" t="s">
        <v>331</v>
      </c>
      <c r="D47" s="11" t="s">
        <v>332</v>
      </c>
    </row>
    <row r="48" spans="1:4" x14ac:dyDescent="0.2">
      <c r="A48" s="10" t="s">
        <v>333</v>
      </c>
      <c r="B48" s="11" t="s">
        <v>334</v>
      </c>
      <c r="C48" s="11" t="s">
        <v>335</v>
      </c>
      <c r="D48" s="11" t="s">
        <v>336</v>
      </c>
    </row>
    <row r="49" spans="1:4" ht="25.5" x14ac:dyDescent="0.2">
      <c r="A49" s="10" t="s">
        <v>337</v>
      </c>
      <c r="B49" s="11" t="s">
        <v>338</v>
      </c>
      <c r="C49" s="11" t="s">
        <v>339</v>
      </c>
      <c r="D49" s="11" t="s">
        <v>340</v>
      </c>
    </row>
    <row r="50" spans="1:4" ht="25.5" x14ac:dyDescent="0.2">
      <c r="A50" s="10" t="s">
        <v>341</v>
      </c>
      <c r="B50" s="15" t="s">
        <v>342</v>
      </c>
      <c r="C50" s="15" t="s">
        <v>343</v>
      </c>
      <c r="D50" s="15" t="s">
        <v>343</v>
      </c>
    </row>
    <row r="51" spans="1:4" ht="25.5" x14ac:dyDescent="0.2">
      <c r="A51" s="10" t="s">
        <v>344</v>
      </c>
      <c r="B51" s="11" t="s">
        <v>345</v>
      </c>
      <c r="C51" s="15" t="s">
        <v>346</v>
      </c>
      <c r="D51" s="15" t="s">
        <v>347</v>
      </c>
    </row>
    <row r="52" spans="1:4" x14ac:dyDescent="0.2">
      <c r="A52" s="10" t="s">
        <v>348</v>
      </c>
      <c r="B52" s="11" t="s">
        <v>349</v>
      </c>
      <c r="C52" s="11" t="s">
        <v>350</v>
      </c>
      <c r="D52" s="11" t="s">
        <v>351</v>
      </c>
    </row>
    <row r="53" spans="1:4" x14ac:dyDescent="0.2">
      <c r="A53" s="10" t="s">
        <v>352</v>
      </c>
      <c r="B53" s="11" t="s">
        <v>353</v>
      </c>
      <c r="C53" s="11" t="s">
        <v>354</v>
      </c>
      <c r="D53" s="11" t="s">
        <v>355</v>
      </c>
    </row>
    <row r="54" spans="1:4" x14ac:dyDescent="0.2">
      <c r="A54" s="10" t="s">
        <v>356</v>
      </c>
      <c r="B54" s="11" t="s">
        <v>357</v>
      </c>
      <c r="C54" s="11" t="s">
        <v>358</v>
      </c>
      <c r="D54" s="11" t="s">
        <v>359</v>
      </c>
    </row>
    <row r="55" spans="1:4" x14ac:dyDescent="0.2">
      <c r="A55" s="10" t="s">
        <v>360</v>
      </c>
      <c r="B55" s="11" t="s">
        <v>361</v>
      </c>
      <c r="C55" s="11" t="s">
        <v>362</v>
      </c>
      <c r="D55" s="11" t="s">
        <v>363</v>
      </c>
    </row>
    <row r="56" spans="1:4" x14ac:dyDescent="0.2">
      <c r="A56" s="10" t="s">
        <v>364</v>
      </c>
      <c r="B56" s="11" t="s">
        <v>365</v>
      </c>
      <c r="C56" s="11" t="s">
        <v>366</v>
      </c>
      <c r="D56" s="11" t="s">
        <v>367</v>
      </c>
    </row>
    <row r="57" spans="1:4" x14ac:dyDescent="0.2">
      <c r="A57" s="10" t="s">
        <v>368</v>
      </c>
      <c r="B57" s="11" t="s">
        <v>369</v>
      </c>
      <c r="C57" s="11" t="s">
        <v>370</v>
      </c>
      <c r="D57" s="11" t="s">
        <v>371</v>
      </c>
    </row>
    <row r="58" spans="1:4" x14ac:dyDescent="0.2">
      <c r="A58" s="10" t="s">
        <v>372</v>
      </c>
      <c r="B58" s="11" t="s">
        <v>373</v>
      </c>
      <c r="C58" s="11" t="s">
        <v>374</v>
      </c>
      <c r="D58" s="11" t="s">
        <v>375</v>
      </c>
    </row>
    <row r="59" spans="1:4" x14ac:dyDescent="0.2">
      <c r="A59" s="10" t="s">
        <v>376</v>
      </c>
      <c r="B59" s="11" t="s">
        <v>377</v>
      </c>
      <c r="C59" s="11" t="s">
        <v>378</v>
      </c>
      <c r="D59" s="11" t="s">
        <v>379</v>
      </c>
    </row>
    <row r="60" spans="1:4" x14ac:dyDescent="0.2">
      <c r="A60" s="10" t="s">
        <v>380</v>
      </c>
      <c r="B60" s="10" t="s">
        <v>381</v>
      </c>
      <c r="C60" s="10" t="s">
        <v>382</v>
      </c>
      <c r="D60" s="10" t="s">
        <v>383</v>
      </c>
    </row>
    <row r="61" spans="1:4" x14ac:dyDescent="0.2">
      <c r="A61" s="10" t="s">
        <v>384</v>
      </c>
      <c r="B61" s="10" t="s">
        <v>385</v>
      </c>
      <c r="C61" s="10" t="s">
        <v>386</v>
      </c>
      <c r="D61" s="10" t="s">
        <v>387</v>
      </c>
    </row>
    <row r="62" spans="1:4" x14ac:dyDescent="0.2">
      <c r="A62" s="10" t="s">
        <v>388</v>
      </c>
      <c r="B62" s="10" t="s">
        <v>389</v>
      </c>
      <c r="C62" s="10" t="s">
        <v>390</v>
      </c>
      <c r="D62" s="10" t="s">
        <v>391</v>
      </c>
    </row>
    <row r="63" spans="1:4" x14ac:dyDescent="0.2">
      <c r="A63" s="10" t="s">
        <v>392</v>
      </c>
      <c r="B63" s="10" t="s">
        <v>393</v>
      </c>
      <c r="C63" s="10" t="s">
        <v>394</v>
      </c>
      <c r="D63" s="10" t="s">
        <v>395</v>
      </c>
    </row>
    <row r="64" spans="1:4" x14ac:dyDescent="0.2">
      <c r="A64" s="10" t="s">
        <v>396</v>
      </c>
      <c r="B64" s="10" t="s">
        <v>397</v>
      </c>
      <c r="C64" s="10" t="s">
        <v>398</v>
      </c>
      <c r="D64" s="10" t="s">
        <v>399</v>
      </c>
    </row>
  </sheetData>
  <sheetProtection algorithmName="SHA-512" hashValue="H3Wqc37HI9G3LWy40/2lc8SYiFC5KpkvnZcN1UxSw4NrOc+kkjA1phxzZSFCZSvTn34pqJVlF/wxuU6HbuYpOg==" saltValue="3M/rMVBqRje/kLmM7CT+rA==" spinCount="100000" sheet="1" objects="1" scenarios="1" select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9499B4A27BA84DBCFF00CC48AD188B" ma:contentTypeVersion="16" ma:contentTypeDescription="Skapa ett nytt dokument." ma:contentTypeScope="" ma:versionID="f56724b11cf328bbf0bc56fb483808b7">
  <xsd:schema xmlns:xsd="http://www.w3.org/2001/XMLSchema" xmlns:xs="http://www.w3.org/2001/XMLSchema" xmlns:p="http://schemas.microsoft.com/office/2006/metadata/properties" xmlns:ns2="e2d717e3-8770-43c8-8124-691a8824d219" xmlns:ns3="127c4bfe-12fb-4ae4-a470-f4825e193fe9" targetNamespace="http://schemas.microsoft.com/office/2006/metadata/properties" ma:root="true" ma:fieldsID="a359046ee460c33c45e809d25497139e" ns2:_="" ns3:_="">
    <xsd:import namespace="e2d717e3-8770-43c8-8124-691a8824d219"/>
    <xsd:import namespace="127c4bfe-12fb-4ae4-a470-f4825e193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BI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717e3-8770-43c8-8124-691a8824d2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c90f452a-cf70-4524-a89c-b9e0904b9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BILD" ma:index="23" nillable="true" ma:displayName="BILD" ma:format="Thumbnail" ma:internalName="BIL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c4bfe-12fb-4ae4-a470-f4825e193fe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31d6da-679d-4ca9-872a-a08ab8826a1b}" ma:internalName="TaxCatchAll" ma:showField="CatchAllData" ma:web="127c4bfe-12fb-4ae4-a470-f4825e193f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d717e3-8770-43c8-8124-691a8824d219">
      <Terms xmlns="http://schemas.microsoft.com/office/infopath/2007/PartnerControls"/>
    </lcf76f155ced4ddcb4097134ff3c332f>
    <TaxCatchAll xmlns="127c4bfe-12fb-4ae4-a470-f4825e193fe9" xsi:nil="true"/>
    <BILD xmlns="e2d717e3-8770-43c8-8124-691a8824d219" xsi:nil="true"/>
  </documentManagement>
</p:properties>
</file>

<file path=customXml/itemProps1.xml><?xml version="1.0" encoding="utf-8"?>
<ds:datastoreItem xmlns:ds="http://schemas.openxmlformats.org/officeDocument/2006/customXml" ds:itemID="{BEE10EBE-F66E-4A27-8ADD-82B1CDFF1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B091-2E10-40ED-A1DF-D35E52C4D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d717e3-8770-43c8-8124-691a8824d219"/>
    <ds:schemaRef ds:uri="127c4bfe-12fb-4ae4-a470-f4825e193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04172-AF83-4325-B774-DF0D18DBED2B}">
  <ds:schemaRefs>
    <ds:schemaRef ds:uri="http://schemas.microsoft.com/office/2006/metadata/properties"/>
    <ds:schemaRef ds:uri="http://schemas.microsoft.com/office/infopath/2007/PartnerControls"/>
    <ds:schemaRef ds:uri="e2d717e3-8770-43c8-8124-691a8824d219"/>
    <ds:schemaRef ds:uri="127c4bfe-12fb-4ae4-a470-f4825e193f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Start</vt:lpstr>
      <vt:lpstr>S24-4</vt:lpstr>
      <vt:lpstr>S24-8</vt:lpstr>
      <vt:lpstr>S24-Extr.-4</vt:lpstr>
      <vt:lpstr>S24-Extr.-8</vt:lpstr>
      <vt:lpstr>code</vt:lpstr>
      <vt:lpstr>Sprache</vt:lpstr>
      <vt:lpstr>übersetzen</vt:lpstr>
    </vt:vector>
  </TitlesOfParts>
  <Manager/>
  <Company>Beghelli PRÄZISA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Sicuro Tools</dc:title>
  <dc:subject/>
  <dc:creator>Bjoern.Lehrer@beghelli.de</dc:creator>
  <cp:keywords>Rev. B</cp:keywords>
  <dc:description/>
  <cp:lastModifiedBy>Fredrik Toftgård</cp:lastModifiedBy>
  <cp:revision/>
  <dcterms:created xsi:type="dcterms:W3CDTF">2008-11-18T09:22:43Z</dcterms:created>
  <dcterms:modified xsi:type="dcterms:W3CDTF">2024-07-03T14:00:57Z</dcterms:modified>
  <cp:category/>
  <cp:contentStatus>REV. B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0x010100B39499B4A27BA84DBCFF00CC48AD188B</vt:lpwstr>
  </property>
  <property fmtid="{D5CDD505-2E9C-101B-9397-08002B2CF9AE}" pid="3" name="Order">
    <vt:r8>3941200</vt:r8>
  </property>
  <property fmtid="{D5CDD505-2E9C-101B-9397-08002B2CF9AE}" pid="4" name="MediaServiceImageTags">
    <vt:lpwstr/>
  </property>
</Properties>
</file>